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pravce\Documents\poptávkové řízení\Poptávky\2026\VŘ 2 - 2026\"/>
    </mc:Choice>
  </mc:AlternateContent>
  <bookViews>
    <workbookView xWindow="-105" yWindow="-105" windowWidth="23250" windowHeight="13890" tabRatio="500" firstSheet="1" activeTab="1"/>
  </bookViews>
  <sheets>
    <sheet name="Rekapitulace stavby" sheetId="1" state="hidden" r:id="rId1"/>
    <sheet name="VP50058K - GYGR Přel..." sheetId="2" r:id="rId2"/>
  </sheets>
  <definedNames>
    <definedName name="_xlnm._FilterDatabase" localSheetId="1" hidden="1">'VP50058K - GYGR Přel...'!$C$117:$K$178</definedName>
    <definedName name="_xlnm.Print_Titles" localSheetId="0">'Rekapitulace stavby'!$92:$92</definedName>
    <definedName name="_xlnm.Print_Titles" localSheetId="1">'VP50058K - GYGR Přel...'!$117:$117</definedName>
    <definedName name="_xlnm.Print_Area" localSheetId="0">'Rekapitulace stavby'!$D$4:$AO$76,'Rekapitulace stavby'!$C$82:$AQ$96</definedName>
    <definedName name="_xlnm.Print_Area" localSheetId="1">'VP50058K - GYGR Přel...'!$C$4:$J$76,'VP50058K - GYGR Přel...'!$C$107:$J$178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K178" i="2" l="1"/>
  <c r="BI178" i="2"/>
  <c r="BH178" i="2"/>
  <c r="BG178" i="2"/>
  <c r="BF178" i="2"/>
  <c r="T178" i="2"/>
  <c r="R178" i="2"/>
  <c r="P178" i="2"/>
  <c r="J178" i="2"/>
  <c r="BE178" i="2" s="1"/>
  <c r="BK177" i="2"/>
  <c r="BK176" i="2" s="1"/>
  <c r="J176" i="2" s="1"/>
  <c r="J100" i="2" s="1"/>
  <c r="BI177" i="2"/>
  <c r="BH177" i="2"/>
  <c r="BG177" i="2"/>
  <c r="BF177" i="2"/>
  <c r="BE177" i="2"/>
  <c r="T177" i="2"/>
  <c r="R177" i="2"/>
  <c r="P177" i="2"/>
  <c r="J177" i="2"/>
  <c r="T176" i="2"/>
  <c r="R176" i="2"/>
  <c r="P176" i="2"/>
  <c r="BK175" i="2"/>
  <c r="BI175" i="2"/>
  <c r="BH175" i="2"/>
  <c r="BG175" i="2"/>
  <c r="BF175" i="2"/>
  <c r="T175" i="2"/>
  <c r="R175" i="2"/>
  <c r="P175" i="2"/>
  <c r="P170" i="2" s="1"/>
  <c r="J175" i="2"/>
  <c r="BE175" i="2" s="1"/>
  <c r="BK174" i="2"/>
  <c r="BK170" i="2" s="1"/>
  <c r="J170" i="2" s="1"/>
  <c r="J99" i="2" s="1"/>
  <c r="BI174" i="2"/>
  <c r="BH174" i="2"/>
  <c r="BG174" i="2"/>
  <c r="BF174" i="2"/>
  <c r="T174" i="2"/>
  <c r="R174" i="2"/>
  <c r="P174" i="2"/>
  <c r="J174" i="2"/>
  <c r="BE174" i="2" s="1"/>
  <c r="BK173" i="2"/>
  <c r="BI173" i="2"/>
  <c r="BH173" i="2"/>
  <c r="BG173" i="2"/>
  <c r="BF173" i="2"/>
  <c r="T173" i="2"/>
  <c r="R173" i="2"/>
  <c r="P173" i="2"/>
  <c r="J173" i="2"/>
  <c r="BE173" i="2" s="1"/>
  <c r="BK172" i="2"/>
  <c r="BI172" i="2"/>
  <c r="BH172" i="2"/>
  <c r="BG172" i="2"/>
  <c r="BF172" i="2"/>
  <c r="T172" i="2"/>
  <c r="R172" i="2"/>
  <c r="P172" i="2"/>
  <c r="J172" i="2"/>
  <c r="BE172" i="2" s="1"/>
  <c r="BK171" i="2"/>
  <c r="BI171" i="2"/>
  <c r="BH171" i="2"/>
  <c r="BG171" i="2"/>
  <c r="BF171" i="2"/>
  <c r="T171" i="2"/>
  <c r="T170" i="2" s="1"/>
  <c r="R171" i="2"/>
  <c r="P171" i="2"/>
  <c r="J171" i="2"/>
  <c r="BE171" i="2" s="1"/>
  <c r="R170" i="2"/>
  <c r="BK169" i="2"/>
  <c r="BI169" i="2"/>
  <c r="BH169" i="2"/>
  <c r="BG169" i="2"/>
  <c r="BF169" i="2"/>
  <c r="T169" i="2"/>
  <c r="R169" i="2"/>
  <c r="P169" i="2"/>
  <c r="J169" i="2"/>
  <c r="BE169" i="2" s="1"/>
  <c r="BK168" i="2"/>
  <c r="BI168" i="2"/>
  <c r="BH168" i="2"/>
  <c r="BG168" i="2"/>
  <c r="BF168" i="2"/>
  <c r="T168" i="2"/>
  <c r="R168" i="2"/>
  <c r="P168" i="2"/>
  <c r="J168" i="2"/>
  <c r="BE168" i="2" s="1"/>
  <c r="BK167" i="2"/>
  <c r="BI167" i="2"/>
  <c r="BH167" i="2"/>
  <c r="BG167" i="2"/>
  <c r="BF167" i="2"/>
  <c r="BE167" i="2"/>
  <c r="T167" i="2"/>
  <c r="R167" i="2"/>
  <c r="P167" i="2"/>
  <c r="J167" i="2"/>
  <c r="BK166" i="2"/>
  <c r="BI166" i="2"/>
  <c r="BH166" i="2"/>
  <c r="BG166" i="2"/>
  <c r="BF166" i="2"/>
  <c r="T166" i="2"/>
  <c r="R166" i="2"/>
  <c r="P166" i="2"/>
  <c r="J166" i="2"/>
  <c r="BE166" i="2" s="1"/>
  <c r="BK165" i="2"/>
  <c r="BI165" i="2"/>
  <c r="BH165" i="2"/>
  <c r="BG165" i="2"/>
  <c r="BF165" i="2"/>
  <c r="T165" i="2"/>
  <c r="R165" i="2"/>
  <c r="P165" i="2"/>
  <c r="J165" i="2"/>
  <c r="BE165" i="2" s="1"/>
  <c r="BK164" i="2"/>
  <c r="BI164" i="2"/>
  <c r="BH164" i="2"/>
  <c r="BG164" i="2"/>
  <c r="BF164" i="2"/>
  <c r="BE164" i="2"/>
  <c r="T164" i="2"/>
  <c r="R164" i="2"/>
  <c r="P164" i="2"/>
  <c r="J164" i="2"/>
  <c r="BK163" i="2"/>
  <c r="BI163" i="2"/>
  <c r="BH163" i="2"/>
  <c r="BG163" i="2"/>
  <c r="BF163" i="2"/>
  <c r="T163" i="2"/>
  <c r="R163" i="2"/>
  <c r="P163" i="2"/>
  <c r="J163" i="2"/>
  <c r="BE163" i="2" s="1"/>
  <c r="BK162" i="2"/>
  <c r="BI162" i="2"/>
  <c r="BH162" i="2"/>
  <c r="BG162" i="2"/>
  <c r="BF162" i="2"/>
  <c r="T162" i="2"/>
  <c r="R162" i="2"/>
  <c r="P162" i="2"/>
  <c r="J162" i="2"/>
  <c r="BE162" i="2" s="1"/>
  <c r="BK161" i="2"/>
  <c r="BI161" i="2"/>
  <c r="BH161" i="2"/>
  <c r="BG161" i="2"/>
  <c r="BF161" i="2"/>
  <c r="BE161" i="2"/>
  <c r="T161" i="2"/>
  <c r="R161" i="2"/>
  <c r="P161" i="2"/>
  <c r="J161" i="2"/>
  <c r="BK160" i="2"/>
  <c r="BI160" i="2"/>
  <c r="BH160" i="2"/>
  <c r="BG160" i="2"/>
  <c r="BF160" i="2"/>
  <c r="T160" i="2"/>
  <c r="R160" i="2"/>
  <c r="P160" i="2"/>
  <c r="J160" i="2"/>
  <c r="BE160" i="2" s="1"/>
  <c r="BK159" i="2"/>
  <c r="BI159" i="2"/>
  <c r="BH159" i="2"/>
  <c r="BG159" i="2"/>
  <c r="BF159" i="2"/>
  <c r="T159" i="2"/>
  <c r="R159" i="2"/>
  <c r="P159" i="2"/>
  <c r="J159" i="2"/>
  <c r="BE159" i="2" s="1"/>
  <c r="BK158" i="2"/>
  <c r="BI158" i="2"/>
  <c r="BH158" i="2"/>
  <c r="BG158" i="2"/>
  <c r="BF158" i="2"/>
  <c r="BE158" i="2"/>
  <c r="T158" i="2"/>
  <c r="R158" i="2"/>
  <c r="P158" i="2"/>
  <c r="J158" i="2"/>
  <c r="BK157" i="2"/>
  <c r="BI157" i="2"/>
  <c r="BH157" i="2"/>
  <c r="BG157" i="2"/>
  <c r="BF157" i="2"/>
  <c r="T157" i="2"/>
  <c r="R157" i="2"/>
  <c r="P157" i="2"/>
  <c r="J157" i="2"/>
  <c r="BE157" i="2" s="1"/>
  <c r="BK156" i="2"/>
  <c r="BI156" i="2"/>
  <c r="BH156" i="2"/>
  <c r="BG156" i="2"/>
  <c r="BF156" i="2"/>
  <c r="T156" i="2"/>
  <c r="R156" i="2"/>
  <c r="P156" i="2"/>
  <c r="J156" i="2"/>
  <c r="BE156" i="2" s="1"/>
  <c r="BK155" i="2"/>
  <c r="BI155" i="2"/>
  <c r="BH155" i="2"/>
  <c r="BG155" i="2"/>
  <c r="BF155" i="2"/>
  <c r="T155" i="2"/>
  <c r="R155" i="2"/>
  <c r="P155" i="2"/>
  <c r="J155" i="2"/>
  <c r="BE155" i="2" s="1"/>
  <c r="BK154" i="2"/>
  <c r="BI154" i="2"/>
  <c r="BH154" i="2"/>
  <c r="BG154" i="2"/>
  <c r="BF154" i="2"/>
  <c r="T154" i="2"/>
  <c r="R154" i="2"/>
  <c r="P154" i="2"/>
  <c r="J154" i="2"/>
  <c r="BE154" i="2" s="1"/>
  <c r="BK153" i="2"/>
  <c r="BI153" i="2"/>
  <c r="BH153" i="2"/>
  <c r="BG153" i="2"/>
  <c r="BF153" i="2"/>
  <c r="T153" i="2"/>
  <c r="R153" i="2"/>
  <c r="P153" i="2"/>
  <c r="J153" i="2"/>
  <c r="BE153" i="2" s="1"/>
  <c r="BK152" i="2"/>
  <c r="BI152" i="2"/>
  <c r="BH152" i="2"/>
  <c r="BG152" i="2"/>
  <c r="BF152" i="2"/>
  <c r="BE152" i="2"/>
  <c r="T152" i="2"/>
  <c r="R152" i="2"/>
  <c r="P152" i="2"/>
  <c r="J152" i="2"/>
  <c r="BK151" i="2"/>
  <c r="BI151" i="2"/>
  <c r="BH151" i="2"/>
  <c r="BG151" i="2"/>
  <c r="BF151" i="2"/>
  <c r="T151" i="2"/>
  <c r="R151" i="2"/>
  <c r="P151" i="2"/>
  <c r="J151" i="2"/>
  <c r="BE151" i="2" s="1"/>
  <c r="BK150" i="2"/>
  <c r="BI150" i="2"/>
  <c r="BH150" i="2"/>
  <c r="BG150" i="2"/>
  <c r="BF150" i="2"/>
  <c r="T150" i="2"/>
  <c r="R150" i="2"/>
  <c r="P150" i="2"/>
  <c r="J150" i="2"/>
  <c r="BE150" i="2" s="1"/>
  <c r="BK149" i="2"/>
  <c r="BI149" i="2"/>
  <c r="BH149" i="2"/>
  <c r="BG149" i="2"/>
  <c r="BF149" i="2"/>
  <c r="T149" i="2"/>
  <c r="R149" i="2"/>
  <c r="P149" i="2"/>
  <c r="J149" i="2"/>
  <c r="BE149" i="2" s="1"/>
  <c r="BK148" i="2"/>
  <c r="BI148" i="2"/>
  <c r="BH148" i="2"/>
  <c r="BG148" i="2"/>
  <c r="BF148" i="2"/>
  <c r="T148" i="2"/>
  <c r="R148" i="2"/>
  <c r="P148" i="2"/>
  <c r="J148" i="2"/>
  <c r="BE148" i="2" s="1"/>
  <c r="BK147" i="2"/>
  <c r="BI147" i="2"/>
  <c r="BH147" i="2"/>
  <c r="BG147" i="2"/>
  <c r="BF147" i="2"/>
  <c r="BE147" i="2"/>
  <c r="T147" i="2"/>
  <c r="R147" i="2"/>
  <c r="P147" i="2"/>
  <c r="J147" i="2"/>
  <c r="BK146" i="2"/>
  <c r="BI146" i="2"/>
  <c r="BH146" i="2"/>
  <c r="BG146" i="2"/>
  <c r="BF146" i="2"/>
  <c r="BE146" i="2"/>
  <c r="T146" i="2"/>
  <c r="R146" i="2"/>
  <c r="P146" i="2"/>
  <c r="J146" i="2"/>
  <c r="BK145" i="2"/>
  <c r="BI145" i="2"/>
  <c r="BH145" i="2"/>
  <c r="BG145" i="2"/>
  <c r="BF145" i="2"/>
  <c r="T145" i="2"/>
  <c r="R145" i="2"/>
  <c r="P145" i="2"/>
  <c r="J145" i="2"/>
  <c r="BE145" i="2" s="1"/>
  <c r="BK144" i="2"/>
  <c r="BI144" i="2"/>
  <c r="BH144" i="2"/>
  <c r="BG144" i="2"/>
  <c r="BF144" i="2"/>
  <c r="T144" i="2"/>
  <c r="R144" i="2"/>
  <c r="P144" i="2"/>
  <c r="J144" i="2"/>
  <c r="BE144" i="2" s="1"/>
  <c r="BK143" i="2"/>
  <c r="BI143" i="2"/>
  <c r="BH143" i="2"/>
  <c r="BG143" i="2"/>
  <c r="BF143" i="2"/>
  <c r="BE143" i="2"/>
  <c r="T143" i="2"/>
  <c r="R143" i="2"/>
  <c r="P143" i="2"/>
  <c r="J143" i="2"/>
  <c r="BK142" i="2"/>
  <c r="BI142" i="2"/>
  <c r="BH142" i="2"/>
  <c r="BG142" i="2"/>
  <c r="BF142" i="2"/>
  <c r="T142" i="2"/>
  <c r="R142" i="2"/>
  <c r="P142" i="2"/>
  <c r="J142" i="2"/>
  <c r="BE142" i="2" s="1"/>
  <c r="BK141" i="2"/>
  <c r="BI141" i="2"/>
  <c r="BH141" i="2"/>
  <c r="BG141" i="2"/>
  <c r="BF141" i="2"/>
  <c r="BE141" i="2"/>
  <c r="T141" i="2"/>
  <c r="R141" i="2"/>
  <c r="P141" i="2"/>
  <c r="J141" i="2"/>
  <c r="BK140" i="2"/>
  <c r="BI140" i="2"/>
  <c r="BH140" i="2"/>
  <c r="BG140" i="2"/>
  <c r="BF140" i="2"/>
  <c r="BE140" i="2"/>
  <c r="T140" i="2"/>
  <c r="T137" i="2" s="1"/>
  <c r="R140" i="2"/>
  <c r="P140" i="2"/>
  <c r="J140" i="2"/>
  <c r="BK139" i="2"/>
  <c r="BI139" i="2"/>
  <c r="BH139" i="2"/>
  <c r="BG139" i="2"/>
  <c r="BF139" i="2"/>
  <c r="T139" i="2"/>
  <c r="R139" i="2"/>
  <c r="P139" i="2"/>
  <c r="P137" i="2" s="1"/>
  <c r="J139" i="2"/>
  <c r="BE139" i="2" s="1"/>
  <c r="BK138" i="2"/>
  <c r="BI138" i="2"/>
  <c r="BH138" i="2"/>
  <c r="BG138" i="2"/>
  <c r="BF138" i="2"/>
  <c r="BE138" i="2"/>
  <c r="T138" i="2"/>
  <c r="R138" i="2"/>
  <c r="P138" i="2"/>
  <c r="J138" i="2"/>
  <c r="R137" i="2"/>
  <c r="BK136" i="2"/>
  <c r="BK129" i="2" s="1"/>
  <c r="J129" i="2" s="1"/>
  <c r="J97" i="2" s="1"/>
  <c r="BI136" i="2"/>
  <c r="BH136" i="2"/>
  <c r="BG136" i="2"/>
  <c r="BF136" i="2"/>
  <c r="T136" i="2"/>
  <c r="R136" i="2"/>
  <c r="P136" i="2"/>
  <c r="J136" i="2"/>
  <c r="BE136" i="2" s="1"/>
  <c r="BK135" i="2"/>
  <c r="BI135" i="2"/>
  <c r="BH135" i="2"/>
  <c r="BG135" i="2"/>
  <c r="BF135" i="2"/>
  <c r="T135" i="2"/>
  <c r="R135" i="2"/>
  <c r="P135" i="2"/>
  <c r="J135" i="2"/>
  <c r="BE135" i="2" s="1"/>
  <c r="BK134" i="2"/>
  <c r="BI134" i="2"/>
  <c r="BH134" i="2"/>
  <c r="BG134" i="2"/>
  <c r="BF134" i="2"/>
  <c r="BE134" i="2"/>
  <c r="T134" i="2"/>
  <c r="R134" i="2"/>
  <c r="P134" i="2"/>
  <c r="J134" i="2"/>
  <c r="BK133" i="2"/>
  <c r="BI133" i="2"/>
  <c r="BH133" i="2"/>
  <c r="BG133" i="2"/>
  <c r="BF133" i="2"/>
  <c r="T133" i="2"/>
  <c r="R133" i="2"/>
  <c r="P133" i="2"/>
  <c r="J133" i="2"/>
  <c r="BE133" i="2" s="1"/>
  <c r="BK132" i="2"/>
  <c r="BI132" i="2"/>
  <c r="BH132" i="2"/>
  <c r="BG132" i="2"/>
  <c r="BF132" i="2"/>
  <c r="BE132" i="2"/>
  <c r="T132" i="2"/>
  <c r="R132" i="2"/>
  <c r="P132" i="2"/>
  <c r="J132" i="2"/>
  <c r="BK131" i="2"/>
  <c r="BI131" i="2"/>
  <c r="BH131" i="2"/>
  <c r="BG131" i="2"/>
  <c r="BF131" i="2"/>
  <c r="BE131" i="2"/>
  <c r="T131" i="2"/>
  <c r="R131" i="2"/>
  <c r="P131" i="2"/>
  <c r="J131" i="2"/>
  <c r="BK130" i="2"/>
  <c r="BI130" i="2"/>
  <c r="BH130" i="2"/>
  <c r="BG130" i="2"/>
  <c r="BF130" i="2"/>
  <c r="T130" i="2"/>
  <c r="T129" i="2" s="1"/>
  <c r="R130" i="2"/>
  <c r="R129" i="2" s="1"/>
  <c r="P130" i="2"/>
  <c r="P129" i="2" s="1"/>
  <c r="J130" i="2"/>
  <c r="BE130" i="2" s="1"/>
  <c r="BK128" i="2"/>
  <c r="BI128" i="2"/>
  <c r="BH128" i="2"/>
  <c r="BG128" i="2"/>
  <c r="BF128" i="2"/>
  <c r="T128" i="2"/>
  <c r="R128" i="2"/>
  <c r="P128" i="2"/>
  <c r="J128" i="2"/>
  <c r="BE128" i="2" s="1"/>
  <c r="BK127" i="2"/>
  <c r="BI127" i="2"/>
  <c r="BH127" i="2"/>
  <c r="BG127" i="2"/>
  <c r="BF127" i="2"/>
  <c r="T127" i="2"/>
  <c r="R127" i="2"/>
  <c r="P127" i="2"/>
  <c r="J127" i="2"/>
  <c r="BE127" i="2" s="1"/>
  <c r="BK126" i="2"/>
  <c r="BI126" i="2"/>
  <c r="BH126" i="2"/>
  <c r="BG126" i="2"/>
  <c r="BF126" i="2"/>
  <c r="T126" i="2"/>
  <c r="R126" i="2"/>
  <c r="P126" i="2"/>
  <c r="J126" i="2"/>
  <c r="BE126" i="2" s="1"/>
  <c r="BK125" i="2"/>
  <c r="BI125" i="2"/>
  <c r="BH125" i="2"/>
  <c r="BG125" i="2"/>
  <c r="BF125" i="2"/>
  <c r="BE125" i="2"/>
  <c r="T125" i="2"/>
  <c r="R125" i="2"/>
  <c r="P125" i="2"/>
  <c r="J125" i="2"/>
  <c r="BK124" i="2"/>
  <c r="BI124" i="2"/>
  <c r="BH124" i="2"/>
  <c r="BG124" i="2"/>
  <c r="BF124" i="2"/>
  <c r="BE124" i="2"/>
  <c r="T124" i="2"/>
  <c r="R124" i="2"/>
  <c r="P124" i="2"/>
  <c r="J124" i="2"/>
  <c r="BK123" i="2"/>
  <c r="BI123" i="2"/>
  <c r="BH123" i="2"/>
  <c r="BG123" i="2"/>
  <c r="BF123" i="2"/>
  <c r="BE123" i="2"/>
  <c r="T123" i="2"/>
  <c r="R123" i="2"/>
  <c r="P123" i="2"/>
  <c r="J123" i="2"/>
  <c r="BK122" i="2"/>
  <c r="BI122" i="2"/>
  <c r="BH122" i="2"/>
  <c r="BG122" i="2"/>
  <c r="BF122" i="2"/>
  <c r="T122" i="2"/>
  <c r="R122" i="2"/>
  <c r="P122" i="2"/>
  <c r="J122" i="2"/>
  <c r="BE122" i="2" s="1"/>
  <c r="BK121" i="2"/>
  <c r="BI121" i="2"/>
  <c r="BH121" i="2"/>
  <c r="BG121" i="2"/>
  <c r="BF121" i="2"/>
  <c r="T121" i="2"/>
  <c r="R121" i="2"/>
  <c r="R120" i="2" s="1"/>
  <c r="P121" i="2"/>
  <c r="P120" i="2" s="1"/>
  <c r="J121" i="2"/>
  <c r="BE121" i="2" s="1"/>
  <c r="T120" i="2"/>
  <c r="J115" i="2"/>
  <c r="F115" i="2"/>
  <c r="J112" i="2"/>
  <c r="F112" i="2"/>
  <c r="E110" i="2"/>
  <c r="J90" i="2"/>
  <c r="F90" i="2"/>
  <c r="F89" i="2"/>
  <c r="J87" i="2"/>
  <c r="F87" i="2"/>
  <c r="E85" i="2"/>
  <c r="J35" i="2"/>
  <c r="J34" i="2"/>
  <c r="J33" i="2"/>
  <c r="J19" i="2"/>
  <c r="E19" i="2"/>
  <c r="J114" i="2" s="1"/>
  <c r="J18" i="2"/>
  <c r="J13" i="2"/>
  <c r="E13" i="2"/>
  <c r="J12" i="2"/>
  <c r="AY95" i="1"/>
  <c r="AX95" i="1"/>
  <c r="AS94" i="1"/>
  <c r="AM90" i="1"/>
  <c r="L90" i="1"/>
  <c r="AM89" i="1"/>
  <c r="L89" i="1"/>
  <c r="AM87" i="1"/>
  <c r="L87" i="1"/>
  <c r="L85" i="1"/>
  <c r="L84" i="1"/>
  <c r="F33" i="2" l="1"/>
  <c r="BB95" i="1" s="1"/>
  <c r="BB94" i="1" s="1"/>
  <c r="W31" i="1" s="1"/>
  <c r="BK137" i="2"/>
  <c r="J137" i="2" s="1"/>
  <c r="J98" i="2" s="1"/>
  <c r="F35" i="2"/>
  <c r="BD95" i="1" s="1"/>
  <c r="BD94" i="1" s="1"/>
  <c r="W33" i="1" s="1"/>
  <c r="BK120" i="2"/>
  <c r="J120" i="2" s="1"/>
  <c r="J96" i="2" s="1"/>
  <c r="F32" i="2"/>
  <c r="BA95" i="1" s="1"/>
  <c r="BA94" i="1" s="1"/>
  <c r="W30" i="1" s="1"/>
  <c r="J32" i="2"/>
  <c r="AW95" i="1" s="1"/>
  <c r="F34" i="2"/>
  <c r="BC95" i="1" s="1"/>
  <c r="BC94" i="1" s="1"/>
  <c r="F31" i="2"/>
  <c r="AZ95" i="1" s="1"/>
  <c r="AZ94" i="1" s="1"/>
  <c r="J31" i="2"/>
  <c r="AV95" i="1" s="1"/>
  <c r="P119" i="2"/>
  <c r="P118" i="2" s="1"/>
  <c r="AU95" i="1" s="1"/>
  <c r="AU94" i="1" s="1"/>
  <c r="W32" i="1"/>
  <c r="AY94" i="1"/>
  <c r="T119" i="2"/>
  <c r="T118" i="2" s="1"/>
  <c r="R119" i="2"/>
  <c r="R118" i="2" s="1"/>
  <c r="J89" i="2"/>
  <c r="BK119" i="2"/>
  <c r="AX94" i="1" l="1"/>
  <c r="AW94" i="1"/>
  <c r="AK30" i="1" s="1"/>
  <c r="AT95" i="1"/>
  <c r="J119" i="2"/>
  <c r="J95" i="2" s="1"/>
  <c r="BK118" i="2"/>
  <c r="J118" i="2" s="1"/>
  <c r="W29" i="1"/>
  <c r="AV94" i="1"/>
  <c r="AT94" i="1" l="1"/>
  <c r="AK29" i="1"/>
  <c r="J94" i="2"/>
  <c r="J28" i="2"/>
  <c r="AG95" i="1" l="1"/>
  <c r="J37" i="2"/>
  <c r="AN95" i="1" l="1"/>
  <c r="AG94" i="1"/>
  <c r="AN94" i="1" l="1"/>
  <c r="AK26" i="1"/>
  <c r="AK35" i="1" s="1"/>
</calcChain>
</file>

<file path=xl/sharedStrings.xml><?xml version="1.0" encoding="utf-8"?>
<sst xmlns="http://schemas.openxmlformats.org/spreadsheetml/2006/main" count="967" uniqueCount="343">
  <si>
    <t>Export Komplet</t>
  </si>
  <si>
    <t>2.0</t>
  </si>
  <si>
    <t>False</t>
  </si>
  <si>
    <t>{896d06b6-9aca-45ee-9d7a-0439e64f0067}</t>
  </si>
  <si>
    <t>&gt;&gt;  skryté sloupce  &lt;&lt;</t>
  </si>
  <si>
    <t>0,1</t>
  </si>
  <si>
    <t>21</t>
  </si>
  <si>
    <t>0,01</t>
  </si>
  <si>
    <t>12</t>
  </si>
  <si>
    <t>REKAPITULACE STAVBY</t>
  </si>
  <si>
    <t>v ---  níže se nacházejí doplnkové a pomocné údaje k sestavám  --- v</t>
  </si>
  <si>
    <t>Kód:</t>
  </si>
  <si>
    <t>VP50058K</t>
  </si>
  <si>
    <t>Stavba:</t>
  </si>
  <si>
    <t>Gymnázium Přelouč - odvětrání kanalizace, přeložka ZTI</t>
  </si>
  <si>
    <t>KSO:</t>
  </si>
  <si>
    <t>CC-CZ:</t>
  </si>
  <si>
    <t>Místo:</t>
  </si>
  <si>
    <t xml:space="preserve"> </t>
  </si>
  <si>
    <t>Datum:</t>
  </si>
  <si>
    <t>1. 9. 2026</t>
  </si>
  <si>
    <t>Zadavatel:</t>
  </si>
  <si>
    <t>IČ:</t>
  </si>
  <si>
    <t>DIČ:</t>
  </si>
  <si>
    <t>Zhotovitel:</t>
  </si>
  <si>
    <t>06671918</t>
  </si>
  <si>
    <t>Instal Hanousek s.r.o</t>
  </si>
  <si>
    <t>CZ06671918</t>
  </si>
  <si>
    <t>Projektant:</t>
  </si>
  <si>
    <t>True</t>
  </si>
  <si>
    <t>Zpracovatel:</t>
  </si>
  <si>
    <t>Kolisková Karolína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</si>
  <si>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</si>
  <si>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</si>
  <si>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</si>
  <si>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</si>
  <si>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</si>
  <si>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</si>
  <si>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</si>
  <si>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</si>
  <si>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</si>
  <si>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</si>
  <si>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</si>
  <si>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</si>
  <si>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</si>
  <si>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</si>
  <si>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</si>
  <si>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</si>
  <si>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</si>
  <si>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</si>
  <si>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</si>
  <si>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</si>
  <si>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</si>
  <si>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</si>
  <si>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</si>
  <si>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</si>
  <si>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</si>
  <si>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</si>
  <si>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</si>
  <si>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
náklady [CZK]</t>
  </si>
  <si>
    <t>DPH [CZK]</t>
  </si>
  <si>
    <t>Normohodiny [h]</t>
  </si>
  <si>
    <t>DPH základní [CZK]</t>
  </si>
  <si>
    <t>DPH snížená [CZK]</t>
  </si>
  <si>
    <t>DPH základní přenesená
[CZK]</t>
  </si>
  <si>
    <t>DPH snížená přenesená
[CZK]</t>
  </si>
  <si>
    <t>Základna
DPH základní</t>
  </si>
  <si>
    <t>Základna
DPH snížená</t>
  </si>
  <si>
    <t>Základna
DPH zákl. přenesená</t>
  </si>
  <si>
    <t>Základna
DPH sníž. přenesená</t>
  </si>
  <si>
    <t>Základna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</si>
  <si>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</si>
  <si>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</si>
  <si>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</si>
  <si>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</si>
  <si>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</si>
  <si>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</si>
  <si>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</si>
  <si>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</si>
  <si>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</si>
  <si>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2</t>
  </si>
  <si>
    <t>REKAPITULACE ČLENĚNÍ SOUPISU PRACÍ</t>
  </si>
  <si>
    <t>Kód dílu - Popis</t>
  </si>
  <si>
    <t>Cena celkem [CZK]</t>
  </si>
  <si>
    <t>Náklady ze soupisu prací</t>
  </si>
  <si>
    <t>-1</t>
  </si>
  <si>
    <t>PSV - Práce a dodávky PSV</t>
  </si>
  <si>
    <t xml:space="preserve">    721 - Zdravotechnika - vnitřní kanalizace</t>
  </si>
  <si>
    <t xml:space="preserve">    765 - Krytina skládaná</t>
  </si>
  <si>
    <t xml:space="preserve">    722 - Zdravotechnika - vnitřní vodovod</t>
  </si>
  <si>
    <t xml:space="preserve">    763 - Konstrukce suché výstavby</t>
  </si>
  <si>
    <t xml:space="preserve">    784 - Dokončovací práce - malby a tapety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</si>
  <si>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</si>
  <si>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</si>
  <si>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</si>
  <si>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</si>
  <si>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</si>
  <si>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</si>
  <si>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</si>
  <si>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</si>
  <si>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</si>
  <si>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</si>
  <si>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</si>
  <si>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</si>
  <si>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</si>
  <si>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PSV</t>
  </si>
  <si>
    <t>Práce a dodávky PSV</t>
  </si>
  <si>
    <t>ROZPOCET</t>
  </si>
  <si>
    <t>721</t>
  </si>
  <si>
    <t>Zdravotechnika - vnitřní kanalizace</t>
  </si>
  <si>
    <t>K</t>
  </si>
  <si>
    <t>721160806</t>
  </si>
  <si>
    <t xml:space="preserve">Demontáž stávajícího potrubí </t>
  </si>
  <si>
    <t>m</t>
  </si>
  <si>
    <t>16</t>
  </si>
  <si>
    <t>1338051966</t>
  </si>
  <si>
    <t>721140916</t>
  </si>
  <si>
    <t>Propojení potrubí DN 125</t>
  </si>
  <si>
    <t>kus</t>
  </si>
  <si>
    <t>-308224745</t>
  </si>
  <si>
    <t>3</t>
  </si>
  <si>
    <t>721173747</t>
  </si>
  <si>
    <t>Potrubí kanalizační větrací Geberit PE DN 125</t>
  </si>
  <si>
    <t>-617921832</t>
  </si>
  <si>
    <t>4</t>
  </si>
  <si>
    <t>M</t>
  </si>
  <si>
    <t>721173747.R1</t>
  </si>
  <si>
    <t>Koleno 125 45°</t>
  </si>
  <si>
    <t>ks</t>
  </si>
  <si>
    <t>32</t>
  </si>
  <si>
    <t>-1610742079</t>
  </si>
  <si>
    <t>5</t>
  </si>
  <si>
    <t>721173747.R2</t>
  </si>
  <si>
    <t>Redukce 100x125</t>
  </si>
  <si>
    <t>1485713541</t>
  </si>
  <si>
    <t>6</t>
  </si>
  <si>
    <t>721290111</t>
  </si>
  <si>
    <t xml:space="preserve">Zkouška těsnosti potrubí kanalizace </t>
  </si>
  <si>
    <t>918062195</t>
  </si>
  <si>
    <t>7</t>
  </si>
  <si>
    <t>72129000R</t>
  </si>
  <si>
    <t>Nakládka a odvoz materiálu vč. uložení na skládku</t>
  </si>
  <si>
    <t>kpl</t>
  </si>
  <si>
    <t>1938950823</t>
  </si>
  <si>
    <t>8</t>
  </si>
  <si>
    <t>998721312</t>
  </si>
  <si>
    <t>Přesun hmot procentní pro vnitřní kanalizaci ruční v objektech v přes 6 do 12 m</t>
  </si>
  <si>
    <t>%</t>
  </si>
  <si>
    <t>2083693985</t>
  </si>
  <si>
    <t>765</t>
  </si>
  <si>
    <t>Krytina skládaná</t>
  </si>
  <si>
    <t>9</t>
  </si>
  <si>
    <t>765111803</t>
  </si>
  <si>
    <t>Demontáž střešní krytiny</t>
  </si>
  <si>
    <t>m2</t>
  </si>
  <si>
    <t>-157461709</t>
  </si>
  <si>
    <t>10</t>
  </si>
  <si>
    <t>765111017</t>
  </si>
  <si>
    <t>Zpětná montáž střešní krytiny</t>
  </si>
  <si>
    <t>-167663066</t>
  </si>
  <si>
    <t>11</t>
  </si>
  <si>
    <t>765111000R</t>
  </si>
  <si>
    <t>Montáž odvětrávacího střešního komínu</t>
  </si>
  <si>
    <t>-1621204990</t>
  </si>
  <si>
    <t>765111001R</t>
  </si>
  <si>
    <t>Odvětrávací střešní komín</t>
  </si>
  <si>
    <t>1828825572</t>
  </si>
  <si>
    <t>13</t>
  </si>
  <si>
    <t>765111002R</t>
  </si>
  <si>
    <t>Redukce a připojení pro větrací komín</t>
  </si>
  <si>
    <t>955438632</t>
  </si>
  <si>
    <t>14</t>
  </si>
  <si>
    <t>7650000R</t>
  </si>
  <si>
    <t>Lešení - 3 m</t>
  </si>
  <si>
    <t>333358418</t>
  </si>
  <si>
    <t>15</t>
  </si>
  <si>
    <t>998765312</t>
  </si>
  <si>
    <t>Přesun hmot procentní pro krytiny skládané ruční v objektech v přes 6 do 12 m</t>
  </si>
  <si>
    <t>679720312</t>
  </si>
  <si>
    <t>722</t>
  </si>
  <si>
    <t>Zdravotechnika - vnitřní vodovod</t>
  </si>
  <si>
    <t>722190901</t>
  </si>
  <si>
    <t>Uzavření nebo otevření vodovodního potrubí při opravách</t>
  </si>
  <si>
    <t>-184818045</t>
  </si>
  <si>
    <t>17</t>
  </si>
  <si>
    <t>722130919</t>
  </si>
  <si>
    <t>Potrubí pozinkované závitové - přeřezání trubky</t>
  </si>
  <si>
    <t>-1315739481</t>
  </si>
  <si>
    <t>18</t>
  </si>
  <si>
    <t>722130804</t>
  </si>
  <si>
    <t xml:space="preserve">Demontáž stávajícího potrubí potrubí </t>
  </si>
  <si>
    <t>1571242074</t>
  </si>
  <si>
    <t>19</t>
  </si>
  <si>
    <t>722181852</t>
  </si>
  <si>
    <t>-781846856</t>
  </si>
  <si>
    <t>20</t>
  </si>
  <si>
    <t>722181800R</t>
  </si>
  <si>
    <t>Demontáž zámečnických prvků</t>
  </si>
  <si>
    <t>207810190</t>
  </si>
  <si>
    <t>725530826</t>
  </si>
  <si>
    <t>Demontáž ohřívače</t>
  </si>
  <si>
    <t>soubor</t>
  </si>
  <si>
    <t>2110142422</t>
  </si>
  <si>
    <t>22</t>
  </si>
  <si>
    <t>722171937</t>
  </si>
  <si>
    <t>Potrubí plastové  - propojení potrubí</t>
  </si>
  <si>
    <t>1930403633</t>
  </si>
  <si>
    <t>23</t>
  </si>
  <si>
    <t>722171939</t>
  </si>
  <si>
    <t>Potrubí pozink - propojení potrubí</t>
  </si>
  <si>
    <t>475077728</t>
  </si>
  <si>
    <t>24</t>
  </si>
  <si>
    <t>722130238</t>
  </si>
  <si>
    <t>Potrubí vodovodn pozinkované DN 80</t>
  </si>
  <si>
    <t>1538761598</t>
  </si>
  <si>
    <t>25</t>
  </si>
  <si>
    <t>722130238.1</t>
  </si>
  <si>
    <t>POZ koleno DN 80</t>
  </si>
  <si>
    <t>1887344101</t>
  </si>
  <si>
    <t>26</t>
  </si>
  <si>
    <t>722130238.2</t>
  </si>
  <si>
    <t>POZ T-kus DN 80</t>
  </si>
  <si>
    <t>-475710535</t>
  </si>
  <si>
    <t>27</t>
  </si>
  <si>
    <t>722174002</t>
  </si>
  <si>
    <t>Potrubí vodovodní plastové PPR D 20</t>
  </si>
  <si>
    <t>-391266751</t>
  </si>
  <si>
    <t>28</t>
  </si>
  <si>
    <t>722174007</t>
  </si>
  <si>
    <t>Potrubí vodovodní plastové PPR D 63</t>
  </si>
  <si>
    <t>1097812603</t>
  </si>
  <si>
    <t>29</t>
  </si>
  <si>
    <t>7220001R</t>
  </si>
  <si>
    <t>Montáž izolace potrubí</t>
  </si>
  <si>
    <t>-1289668830</t>
  </si>
  <si>
    <t>30</t>
  </si>
  <si>
    <t>7220001R0</t>
  </si>
  <si>
    <t>Izolace s AL folií 20x10</t>
  </si>
  <si>
    <t>-1235187544</t>
  </si>
  <si>
    <t>31</t>
  </si>
  <si>
    <t>7220001R1</t>
  </si>
  <si>
    <t>Izolace s AL folií 63x20</t>
  </si>
  <si>
    <t>-554026566</t>
  </si>
  <si>
    <t>7220001R2</t>
  </si>
  <si>
    <t>Izolace s AL folií 80x20</t>
  </si>
  <si>
    <t>-2031183609</t>
  </si>
  <si>
    <t>33</t>
  </si>
  <si>
    <t>722220239</t>
  </si>
  <si>
    <t>Přechodka dGK PPR PN 20 D 20 x G 3/4"</t>
  </si>
  <si>
    <t>-519836090</t>
  </si>
  <si>
    <t>34</t>
  </si>
  <si>
    <t>722182016</t>
  </si>
  <si>
    <t>Podpůrný žlab pro potrubí D 63</t>
  </si>
  <si>
    <t>1272830260</t>
  </si>
  <si>
    <t>35</t>
  </si>
  <si>
    <t>722239102</t>
  </si>
  <si>
    <t>Montáž armatur vodovodních se dvěma závity G 3/4"</t>
  </si>
  <si>
    <t>-1603453975</t>
  </si>
  <si>
    <t>36</t>
  </si>
  <si>
    <t>722239102.1</t>
  </si>
  <si>
    <t>Kul kohout 3/4"</t>
  </si>
  <si>
    <t>-727067797</t>
  </si>
  <si>
    <t>37</t>
  </si>
  <si>
    <t>722239108</t>
  </si>
  <si>
    <t>Montáž armatur vodovodních se dvěma závity G 3"</t>
  </si>
  <si>
    <t>806794073</t>
  </si>
  <si>
    <t>38</t>
  </si>
  <si>
    <t>722239108.1</t>
  </si>
  <si>
    <t>Kul. kohout 3"</t>
  </si>
  <si>
    <t>-244091430</t>
  </si>
  <si>
    <t>39</t>
  </si>
  <si>
    <t>722239108.2</t>
  </si>
  <si>
    <t>Šroubení poz. 3"</t>
  </si>
  <si>
    <t>-958432809</t>
  </si>
  <si>
    <t>40</t>
  </si>
  <si>
    <t>7220004R</t>
  </si>
  <si>
    <t>Uchycení potrubí</t>
  </si>
  <si>
    <t>563354731</t>
  </si>
  <si>
    <t>41</t>
  </si>
  <si>
    <t>7220006R</t>
  </si>
  <si>
    <t>Naložení a odvoz na skládku vč. uložení, poplatky</t>
  </si>
  <si>
    <t>-1803067075</t>
  </si>
  <si>
    <t>42</t>
  </si>
  <si>
    <t>722290249</t>
  </si>
  <si>
    <t xml:space="preserve">Zkouška těsnosti vodovodního potrubí </t>
  </si>
  <si>
    <t>-7213444</t>
  </si>
  <si>
    <t>43</t>
  </si>
  <si>
    <t>722290234</t>
  </si>
  <si>
    <t xml:space="preserve">Proplach a dezinfekce vodovodního potrubí </t>
  </si>
  <si>
    <t>392630816</t>
  </si>
  <si>
    <t>44</t>
  </si>
  <si>
    <t>7220005R</t>
  </si>
  <si>
    <t>Stavební přípomoci - prostupy vč. zapravení</t>
  </si>
  <si>
    <t>91873202</t>
  </si>
  <si>
    <t>45</t>
  </si>
  <si>
    <t>7220007R</t>
  </si>
  <si>
    <t>Úklid staveniště</t>
  </si>
  <si>
    <t>-1719586099</t>
  </si>
  <si>
    <t>46</t>
  </si>
  <si>
    <t>7220008R</t>
  </si>
  <si>
    <t>Úprava ocelové konstrukce</t>
  </si>
  <si>
    <t>2120257072</t>
  </si>
  <si>
    <t>47</t>
  </si>
  <si>
    <t>998722311</t>
  </si>
  <si>
    <t>Přesun hmot procentní pro vnitřní vodovod ruční v objektech v do 6 m</t>
  </si>
  <si>
    <t>1590078474</t>
  </si>
  <si>
    <t>763</t>
  </si>
  <si>
    <t>Konstrukce suché výstavby</t>
  </si>
  <si>
    <t>48</t>
  </si>
  <si>
    <t>763131411</t>
  </si>
  <si>
    <t>SDK podhled desky 1xA 12,5 bez izolace kce profil CD+UD</t>
  </si>
  <si>
    <t>1743501456</t>
  </si>
  <si>
    <t>49</t>
  </si>
  <si>
    <t>763131714</t>
  </si>
  <si>
    <t>SDK podhled základní penetrační nátěr</t>
  </si>
  <si>
    <t>1833846402</t>
  </si>
  <si>
    <t>50</t>
  </si>
  <si>
    <t>763131771.R1</t>
  </si>
  <si>
    <t>SDK podhled -  tmelení</t>
  </si>
  <si>
    <t>-1743312538</t>
  </si>
  <si>
    <t>51</t>
  </si>
  <si>
    <t>763135101</t>
  </si>
  <si>
    <t>SDK kazetového podhledu z kazet 600x600 mm na zavěšenou viditelnou nosnou konstrukci</t>
  </si>
  <si>
    <t>-1734683000</t>
  </si>
  <si>
    <t>52</t>
  </si>
  <si>
    <t>998763511</t>
  </si>
  <si>
    <t>Přesun hmot procentní pro konstrukce montované z desek ruční v objektech v do 6 m</t>
  </si>
  <si>
    <t>-841282517</t>
  </si>
  <si>
    <t>784</t>
  </si>
  <si>
    <t>Dokončovací práce - malby a tapety</t>
  </si>
  <si>
    <t>53</t>
  </si>
  <si>
    <t>784181001</t>
  </si>
  <si>
    <t>Penetrační nátěr</t>
  </si>
  <si>
    <t>-420227787</t>
  </si>
  <si>
    <t>54</t>
  </si>
  <si>
    <t>784211101</t>
  </si>
  <si>
    <t>Dvojnásobné bílé malby v místnostech</t>
  </si>
  <si>
    <t>920478315</t>
  </si>
  <si>
    <t>Gymnázium a grafická SOŠ  Přelouč - přeložka TZI a odvětrání kanalizace</t>
  </si>
  <si>
    <t>Demontáž izolace</t>
  </si>
  <si>
    <t>Gymnázium a grafická SOŠ Přelouč</t>
  </si>
  <si>
    <t>Obránců míru 1025, Přelouč</t>
  </si>
  <si>
    <t>Příloha č. 6: Položkový rozpočet - Výkaz výměr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</si>
</sst>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dd\.mm\.yyyy"/>
    <numFmt numFmtId="166" formatCode="#,##0.00000"/>
  </numFmts>
  <fonts count="34">
    <font>
      <sz val="8"/>
      <name val="Arial CE"/>
      <family val="2"/>
      <charset val="1"/>
    </font>
    <font>
      <sz val="8"/>
      <color rgb="FFFFFFFF"/>
      <name val="Arial CE"/>
      <charset val="1"/>
    </font>
    <font>
      <sz val="8"/>
      <color rgb="FF3366FF"/>
      <name val="Arial CE"/>
      <charset val="1"/>
    </font>
    <font>
      <b/>
      <sz val="14"/>
      <name val="Arial CE"/>
      <charset val="1"/>
    </font>
    <font>
      <sz val="10"/>
      <color rgb="FF969696"/>
      <name val="Arial CE"/>
      <charset val="1"/>
    </font>
    <font>
      <sz val="10"/>
      <name val="Arial CE"/>
      <charset val="1"/>
    </font>
    <font>
      <b/>
      <sz val="11"/>
      <name val="Arial CE"/>
      <charset val="1"/>
    </font>
    <font>
      <b/>
      <sz val="10"/>
      <name val="Arial CE"/>
      <charset val="1"/>
    </font>
    <font>
      <b/>
      <sz val="10"/>
      <color rgb="FF969696"/>
      <name val="Arial CE"/>
      <charset val="1"/>
    </font>
    <font>
      <b/>
      <sz val="12"/>
      <name val="Arial CE"/>
      <charset val="1"/>
    </font>
    <font>
      <b/>
      <sz val="10"/>
      <color rgb="FF464646"/>
      <name val="Arial CE"/>
      <charset val="1"/>
    </font>
    <font>
      <sz val="12"/>
      <color rgb="FF969696"/>
      <name val="Arial CE"/>
      <charset val="1"/>
    </font>
    <font>
      <sz val="9"/>
      <name val="Arial CE"/>
      <charset val="1"/>
    </font>
    <font>
      <sz val="9"/>
      <color rgb="FF969696"/>
      <name val="Arial CE"/>
      <charset val="1"/>
    </font>
    <font>
      <b/>
      <sz val="12"/>
      <color rgb="FF960000"/>
      <name val="Arial CE"/>
      <charset val="1"/>
    </font>
    <font>
      <sz val="18"/>
      <color rgb="FF0000FF"/>
      <name val="Wingdings 2"/>
      <charset val="1"/>
    </font>
    <font>
      <u/>
      <sz val="11"/>
      <color rgb="FF0000FF"/>
      <name val="Calibri"/>
      <charset val="1"/>
    </font>
    <font>
      <sz val="11"/>
      <name val="Arial CE"/>
      <charset val="1"/>
    </font>
    <font>
      <b/>
      <sz val="11"/>
      <color rgb="FF003366"/>
      <name val="Arial CE"/>
      <charset val="1"/>
    </font>
    <font>
      <sz val="11"/>
      <color rgb="FF003366"/>
      <name val="Arial CE"/>
      <charset val="1"/>
    </font>
    <font>
      <sz val="11"/>
      <color rgb="FF969696"/>
      <name val="Arial CE"/>
      <charset val="1"/>
    </font>
    <font>
      <sz val="8"/>
      <color rgb="FF000000"/>
      <name val="Arial CE"/>
      <family val="2"/>
      <charset val="1"/>
    </font>
    <font>
      <sz val="8"/>
      <color rgb="FF000000"/>
      <name val="Arial CE"/>
      <charset val="1"/>
    </font>
    <font>
      <b/>
      <sz val="14"/>
      <color rgb="FF000000"/>
      <name val="Arial CE"/>
      <charset val="1"/>
    </font>
    <font>
      <sz val="10"/>
      <color rgb="FF000000"/>
      <name val="Arial CE"/>
      <charset val="1"/>
    </font>
    <font>
      <b/>
      <sz val="11"/>
      <color rgb="FF000000"/>
      <name val="Arial CE"/>
      <charset val="1"/>
    </font>
    <font>
      <b/>
      <sz val="10"/>
      <color rgb="FF000000"/>
      <name val="Arial CE"/>
      <charset val="1"/>
    </font>
    <font>
      <b/>
      <sz val="12"/>
      <color rgb="FF000000"/>
      <name val="Arial CE"/>
      <charset val="1"/>
    </font>
    <font>
      <sz val="9"/>
      <color rgb="FF000000"/>
      <name val="Arial CE"/>
      <charset val="1"/>
    </font>
    <font>
      <sz val="12"/>
      <color rgb="FF000000"/>
      <name val="Arial CE"/>
      <charset val="1"/>
    </font>
    <font>
      <b/>
      <sz val="8"/>
      <color rgb="FF000000"/>
      <name val="Arial CE"/>
      <charset val="1"/>
    </font>
    <font>
      <i/>
      <sz val="10"/>
      <color rgb="FF000000"/>
      <name val="Arial CE"/>
      <charset val="1"/>
    </font>
    <font>
      <i/>
      <sz val="8"/>
      <color rgb="FF000000"/>
      <name val="Arial CE"/>
      <charset val="1"/>
    </font>
    <font>
      <i/>
      <sz val="9"/>
      <color rgb="FF000000"/>
      <name val="Arial CE"/>
      <charset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BEBEBE"/>
      </patternFill>
    </fill>
    <fill>
      <patternFill patternType="solid">
        <fgColor rgb="FFBEBEBE"/>
        <bgColor rgb="FFC0C0C0"/>
      </patternFill>
    </fill>
    <fill>
      <patternFill patternType="solid">
        <fgColor rgb="FFD2D2D2"/>
        <bgColor rgb="FFC0C0C0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16" fillId="0" borderId="0" applyBorder="0" applyProtection="0"/>
  </cellStyleXfs>
  <cellXfs count="20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9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9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2" fillId="4" borderId="0" xfId="0" applyFont="1" applyFill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" fontId="11" fillId="0" borderId="18" xfId="0" applyNumberFormat="1" applyFont="1" applyBorder="1" applyAlignment="1">
      <alignment vertical="center"/>
    </xf>
    <xf numFmtId="4" fontId="11" fillId="0" borderId="0" xfId="0" applyNumberFormat="1" applyFont="1" applyBorder="1" applyAlignment="1">
      <alignment vertical="center"/>
    </xf>
    <xf numFmtId="166" fontId="11" fillId="0" borderId="0" xfId="0" applyNumberFormat="1" applyFont="1" applyBorder="1" applyAlignment="1">
      <alignment vertical="center"/>
    </xf>
    <xf numFmtId="4" fontId="11" fillId="0" borderId="14" xfId="0" applyNumberFormat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5" fillId="0" borderId="0" xfId="1" applyFont="1" applyBorder="1" applyAlignment="1" applyProtection="1">
      <alignment horizontal="center" vertical="center"/>
    </xf>
    <xf numFmtId="0" fontId="17" fillId="0" borderId="3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4" fontId="20" fillId="0" borderId="19" xfId="0" applyNumberFormat="1" applyFont="1" applyBorder="1" applyAlignment="1">
      <alignment vertical="center"/>
    </xf>
    <xf numFmtId="4" fontId="20" fillId="0" borderId="20" xfId="0" applyNumberFormat="1" applyFont="1" applyBorder="1" applyAlignment="1">
      <alignment vertical="center"/>
    </xf>
    <xf numFmtId="166" fontId="20" fillId="0" borderId="20" xfId="0" applyNumberFormat="1" applyFont="1" applyBorder="1" applyAlignment="1">
      <alignment vertical="center"/>
    </xf>
    <xf numFmtId="4" fontId="20" fillId="0" borderId="21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21" fillId="0" borderId="0" xfId="0" applyFont="1"/>
    <xf numFmtId="0" fontId="21" fillId="0" borderId="0" xfId="0" applyFont="1" applyProtection="1"/>
    <xf numFmtId="0" fontId="21" fillId="0" borderId="0" xfId="0" applyFont="1" applyAlignment="1">
      <alignment horizontal="left" vertical="center"/>
    </xf>
    <xf numFmtId="0" fontId="21" fillId="0" borderId="1" xfId="0" applyFont="1" applyBorder="1"/>
    <xf numFmtId="0" fontId="21" fillId="0" borderId="2" xfId="0" applyFont="1" applyBorder="1"/>
    <xf numFmtId="0" fontId="21" fillId="0" borderId="3" xfId="0" applyFont="1" applyBorder="1"/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1" fillId="0" borderId="3" xfId="0" applyFont="1" applyBorder="1" applyAlignment="1">
      <alignment vertical="center"/>
    </xf>
    <xf numFmtId="165" fontId="24" fillId="0" borderId="0" xfId="0" applyNumberFormat="1" applyFont="1" applyAlignment="1">
      <alignment horizontal="left" vertical="center"/>
    </xf>
    <xf numFmtId="0" fontId="21" fillId="0" borderId="0" xfId="0" applyFont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1" fillId="0" borderId="12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4" fontId="27" fillId="0" borderId="0" xfId="0" applyNumberFormat="1" applyFont="1" applyAlignment="1">
      <alignment vertical="center"/>
    </xf>
    <xf numFmtId="0" fontId="24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164" fontId="24" fillId="0" borderId="0" xfId="0" applyNumberFormat="1" applyFont="1" applyAlignment="1">
      <alignment horizontal="right" vertical="center"/>
    </xf>
    <xf numFmtId="0" fontId="21" fillId="4" borderId="0" xfId="0" applyFont="1" applyFill="1" applyAlignment="1">
      <alignment vertical="center"/>
    </xf>
    <xf numFmtId="0" fontId="27" fillId="4" borderId="6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vertical="center"/>
    </xf>
    <xf numFmtId="0" fontId="27" fillId="4" borderId="7" xfId="0" applyFont="1" applyFill="1" applyBorder="1" applyAlignment="1">
      <alignment horizontal="right" vertical="center"/>
    </xf>
    <xf numFmtId="0" fontId="27" fillId="4" borderId="7" xfId="0" applyFont="1" applyFill="1" applyBorder="1" applyAlignment="1">
      <alignment horizontal="center" vertical="center"/>
    </xf>
    <xf numFmtId="4" fontId="27" fillId="4" borderId="7" xfId="0" applyNumberFormat="1" applyFont="1" applyFill="1" applyBorder="1" applyAlignment="1">
      <alignment vertical="center"/>
    </xf>
    <xf numFmtId="0" fontId="21" fillId="4" borderId="8" xfId="0" applyFont="1" applyFill="1" applyBorder="1" applyAlignment="1">
      <alignment vertical="center"/>
    </xf>
    <xf numFmtId="0" fontId="26" fillId="0" borderId="4" xfId="0" applyFont="1" applyBorder="1" applyAlignment="1">
      <alignment horizontal="left" vertical="center"/>
    </xf>
    <xf numFmtId="0" fontId="21" fillId="0" borderId="4" xfId="0" applyFont="1" applyBorder="1" applyAlignment="1">
      <alignment vertical="center"/>
    </xf>
    <xf numFmtId="0" fontId="24" fillId="0" borderId="5" xfId="0" applyFont="1" applyBorder="1" applyAlignment="1">
      <alignment horizontal="left" vertical="center"/>
    </xf>
    <xf numFmtId="0" fontId="21" fillId="0" borderId="5" xfId="0" applyFont="1" applyBorder="1" applyAlignment="1">
      <alignment vertical="center"/>
    </xf>
    <xf numFmtId="0" fontId="24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horizontal="right" vertical="center"/>
    </xf>
    <xf numFmtId="0" fontId="21" fillId="0" borderId="9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8" fillId="4" borderId="0" xfId="0" applyFont="1" applyFill="1" applyAlignment="1">
      <alignment horizontal="left" vertical="center"/>
    </xf>
    <xf numFmtId="0" fontId="28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29" fillId="0" borderId="3" xfId="0" applyFont="1" applyBorder="1" applyAlignment="1">
      <alignment vertical="center"/>
    </xf>
    <xf numFmtId="0" fontId="29" fillId="0" borderId="20" xfId="0" applyFont="1" applyBorder="1" applyAlignment="1">
      <alignment horizontal="left" vertical="center"/>
    </xf>
    <xf numFmtId="0" fontId="29" fillId="0" borderId="20" xfId="0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3" xfId="0" applyFont="1" applyBorder="1" applyAlignment="1">
      <alignment vertical="center"/>
    </xf>
    <xf numFmtId="0" fontId="24" fillId="0" borderId="20" xfId="0" applyFont="1" applyBorder="1" applyAlignment="1">
      <alignment horizontal="left" vertical="center"/>
    </xf>
    <xf numFmtId="0" fontId="24" fillId="0" borderId="20" xfId="0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8" fillId="4" borderId="15" xfId="0" applyFont="1" applyFill="1" applyBorder="1" applyAlignment="1">
      <alignment horizontal="center" vertical="center" wrapText="1"/>
    </xf>
    <xf numFmtId="0" fontId="28" fillId="4" borderId="16" xfId="0" applyFont="1" applyFill="1" applyBorder="1" applyAlignment="1">
      <alignment horizontal="center" vertical="center" wrapText="1"/>
    </xf>
    <xf numFmtId="0" fontId="28" fillId="4" borderId="17" xfId="0" applyFont="1" applyFill="1" applyBorder="1" applyAlignment="1">
      <alignment horizontal="center" vertical="center" wrapText="1"/>
    </xf>
    <xf numFmtId="0" fontId="28" fillId="4" borderId="0" xfId="0" applyFont="1" applyFill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4" fontId="27" fillId="0" borderId="0" xfId="0" applyNumberFormat="1" applyFont="1" applyAlignment="1"/>
    <xf numFmtId="0" fontId="21" fillId="0" borderId="11" xfId="0" applyFont="1" applyBorder="1" applyAlignment="1">
      <alignment vertical="center"/>
    </xf>
    <xf numFmtId="166" fontId="22" fillId="0" borderId="12" xfId="0" applyNumberFormat="1" applyFont="1" applyBorder="1" applyAlignment="1"/>
    <xf numFmtId="166" fontId="22" fillId="0" borderId="13" xfId="0" applyNumberFormat="1" applyFont="1" applyBorder="1" applyAlignment="1"/>
    <xf numFmtId="4" fontId="30" fillId="0" borderId="0" xfId="0" applyNumberFormat="1" applyFont="1" applyAlignment="1">
      <alignment vertical="center"/>
    </xf>
    <xf numFmtId="0" fontId="22" fillId="0" borderId="0" xfId="0" applyFont="1" applyAlignment="1"/>
    <xf numFmtId="0" fontId="22" fillId="0" borderId="3" xfId="0" applyFont="1" applyBorder="1" applyAlignment="1"/>
    <xf numFmtId="0" fontId="22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4" fontId="29" fillId="0" borderId="0" xfId="0" applyNumberFormat="1" applyFont="1" applyAlignment="1"/>
    <xf numFmtId="0" fontId="22" fillId="0" borderId="18" xfId="0" applyFont="1" applyBorder="1" applyAlignment="1"/>
    <xf numFmtId="0" fontId="22" fillId="0" borderId="0" xfId="0" applyFont="1" applyBorder="1" applyAlignment="1"/>
    <xf numFmtId="166" fontId="22" fillId="0" borderId="0" xfId="0" applyNumberFormat="1" applyFont="1" applyBorder="1" applyAlignment="1"/>
    <xf numFmtId="166" fontId="22" fillId="0" borderId="14" xfId="0" applyNumberFormat="1" applyFont="1" applyBorder="1" applyAlignment="1"/>
    <xf numFmtId="0" fontId="22" fillId="0" borderId="0" xfId="0" applyFont="1" applyAlignment="1">
      <alignment horizontal="center"/>
    </xf>
    <xf numFmtId="4" fontId="22" fillId="0" borderId="0" xfId="0" applyNumberFormat="1" applyFont="1" applyAlignment="1">
      <alignment vertical="center"/>
    </xf>
    <xf numFmtId="0" fontId="24" fillId="0" borderId="0" xfId="0" applyFont="1" applyAlignment="1"/>
    <xf numFmtId="0" fontId="24" fillId="0" borderId="0" xfId="0" applyFont="1" applyAlignment="1">
      <alignment horizontal="left"/>
    </xf>
    <xf numFmtId="4" fontId="24" fillId="0" borderId="0" xfId="0" applyNumberFormat="1" applyFont="1" applyAlignment="1"/>
    <xf numFmtId="0" fontId="21" fillId="0" borderId="3" xfId="0" applyFont="1" applyBorder="1" applyAlignment="1" applyProtection="1">
      <alignment vertical="center"/>
      <protection locked="0"/>
    </xf>
    <xf numFmtId="0" fontId="24" fillId="0" borderId="22" xfId="0" applyFont="1" applyBorder="1" applyAlignment="1" applyProtection="1">
      <alignment horizontal="center" vertical="center"/>
      <protection locked="0"/>
    </xf>
    <xf numFmtId="49" fontId="24" fillId="0" borderId="22" xfId="0" applyNumberFormat="1" applyFont="1" applyBorder="1" applyAlignment="1" applyProtection="1">
      <alignment horizontal="left" vertical="center" wrapText="1"/>
      <protection locked="0"/>
    </xf>
    <xf numFmtId="0" fontId="24" fillId="0" borderId="22" xfId="0" applyFont="1" applyBorder="1" applyAlignment="1" applyProtection="1">
      <alignment horizontal="left" vertical="center" wrapText="1"/>
      <protection locked="0"/>
    </xf>
    <xf numFmtId="0" fontId="24" fillId="0" borderId="22" xfId="0" applyFont="1" applyBorder="1" applyAlignment="1" applyProtection="1">
      <alignment horizontal="center" vertical="center" wrapText="1"/>
      <protection locked="0"/>
    </xf>
    <xf numFmtId="4" fontId="24" fillId="0" borderId="22" xfId="0" applyNumberFormat="1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vertical="center"/>
      <protection locked="0"/>
    </xf>
    <xf numFmtId="0" fontId="28" fillId="0" borderId="18" xfId="0" applyFont="1" applyBorder="1" applyAlignment="1">
      <alignment horizontal="left" vertical="center"/>
    </xf>
    <xf numFmtId="0" fontId="28" fillId="0" borderId="0" xfId="0" applyFont="1" applyBorder="1" applyAlignment="1">
      <alignment horizontal="center" vertical="center"/>
    </xf>
    <xf numFmtId="166" fontId="28" fillId="0" borderId="0" xfId="0" applyNumberFormat="1" applyFont="1" applyBorder="1" applyAlignment="1">
      <alignment vertical="center"/>
    </xf>
    <xf numFmtId="166" fontId="28" fillId="0" borderId="14" xfId="0" applyNumberFormat="1" applyFont="1" applyBorder="1" applyAlignment="1">
      <alignment vertical="center"/>
    </xf>
    <xf numFmtId="0" fontId="28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31" fillId="0" borderId="22" xfId="0" applyFont="1" applyBorder="1" applyAlignment="1" applyProtection="1">
      <alignment horizontal="center" vertical="center"/>
      <protection locked="0"/>
    </xf>
    <xf numFmtId="49" fontId="31" fillId="0" borderId="22" xfId="0" applyNumberFormat="1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left" vertical="center" wrapText="1"/>
      <protection locked="0"/>
    </xf>
    <xf numFmtId="0" fontId="31" fillId="0" borderId="22" xfId="0" applyFont="1" applyBorder="1" applyAlignment="1" applyProtection="1">
      <alignment horizontal="center" vertical="center" wrapText="1"/>
      <protection locked="0"/>
    </xf>
    <xf numFmtId="4" fontId="31" fillId="0" borderId="22" xfId="0" applyNumberFormat="1" applyFont="1" applyBorder="1" applyAlignment="1" applyProtection="1">
      <alignment vertical="center"/>
      <protection locked="0"/>
    </xf>
    <xf numFmtId="0" fontId="32" fillId="0" borderId="22" xfId="0" applyFont="1" applyBorder="1" applyAlignment="1" applyProtection="1">
      <alignment vertical="center"/>
      <protection locked="0"/>
    </xf>
    <xf numFmtId="0" fontId="32" fillId="0" borderId="3" xfId="0" applyFont="1" applyBorder="1" applyAlignment="1">
      <alignment vertical="center"/>
    </xf>
    <xf numFmtId="0" fontId="33" fillId="0" borderId="18" xfId="0" applyFont="1" applyBorder="1" applyAlignment="1">
      <alignment horizontal="left" vertical="center"/>
    </xf>
    <xf numFmtId="0" fontId="33" fillId="0" borderId="0" xfId="0" applyFont="1" applyBorder="1" applyAlignment="1">
      <alignment horizontal="center" vertical="center"/>
    </xf>
    <xf numFmtId="0" fontId="28" fillId="0" borderId="19" xfId="0" applyFont="1" applyBorder="1" applyAlignment="1">
      <alignment horizontal="left" vertical="center"/>
    </xf>
    <xf numFmtId="0" fontId="28" fillId="0" borderId="20" xfId="0" applyFont="1" applyBorder="1" applyAlignment="1">
      <alignment horizontal="center" vertical="center"/>
    </xf>
    <xf numFmtId="166" fontId="28" fillId="0" borderId="20" xfId="0" applyNumberFormat="1" applyFont="1" applyBorder="1" applyAlignment="1">
      <alignment vertical="center"/>
    </xf>
    <xf numFmtId="166" fontId="28" fillId="0" borderId="21" xfId="0" applyNumberFormat="1" applyFont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center" wrapText="1"/>
    </xf>
    <xf numFmtId="4" fontId="7" fillId="0" borderId="5" xfId="0" applyNumberFormat="1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left" vertical="center"/>
    </xf>
    <xf numFmtId="4" fontId="8" fillId="0" borderId="0" xfId="0" applyNumberFormat="1" applyFont="1" applyBorder="1" applyAlignment="1">
      <alignment vertical="center"/>
    </xf>
    <xf numFmtId="0" fontId="9" fillId="3" borderId="7" xfId="0" applyFont="1" applyFill="1" applyBorder="1" applyAlignment="1">
      <alignment horizontal="left" vertical="center"/>
    </xf>
    <xf numFmtId="4" fontId="9" fillId="3" borderId="8" xfId="0" applyNumberFormat="1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165" fontId="5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right" vertical="center"/>
    </xf>
    <xf numFmtId="0" fontId="12" fillId="4" borderId="8" xfId="0" applyFont="1" applyFill="1" applyBorder="1" applyAlignment="1">
      <alignment horizontal="center" vertical="center"/>
    </xf>
    <xf numFmtId="4" fontId="14" fillId="0" borderId="0" xfId="0" applyNumberFormat="1" applyFont="1" applyBorder="1" applyAlignment="1">
      <alignment horizontal="right" vertical="center"/>
    </xf>
    <xf numFmtId="4" fontId="14" fillId="0" borderId="0" xfId="0" applyNumberFormat="1" applyFont="1" applyBorder="1" applyAlignment="1">
      <alignment vertical="center"/>
    </xf>
    <xf numFmtId="0" fontId="18" fillId="0" borderId="0" xfId="0" applyFont="1" applyBorder="1" applyAlignment="1">
      <alignment horizontal="left" vertical="center" wrapText="1"/>
    </xf>
    <xf numFmtId="4" fontId="19" fillId="0" borderId="0" xfId="0" applyNumberFormat="1" applyFont="1" applyBorder="1" applyAlignment="1">
      <alignment vertical="center"/>
    </xf>
    <xf numFmtId="0" fontId="22" fillId="2" borderId="0" xfId="0" applyFont="1" applyFill="1" applyBorder="1" applyAlignment="1">
      <alignment horizontal="center" vertical="center"/>
    </xf>
    <xf numFmtId="0" fontId="26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6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2D2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BEBEBE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6464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285480</xdr:colOff>
      <xdr:row>1</xdr:row>
      <xdr:rowOff>122760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8548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285480</xdr:colOff>
      <xdr:row>1</xdr:row>
      <xdr:rowOff>122760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8548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zoomScaleNormal="100" workbookViewId="0"/>
  </sheetViews>
  <sheetFormatPr defaultColWidth="8.5"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 customWidth="1"/>
  </cols>
  <sheetData>
    <row r="1" spans="1:74">
      <c r="A1" s="1" t="s">
        <v>0</v>
      </c>
      <c r="AZ1" s="1"/>
      <c r="BA1" s="1" t="s">
        <v>1</v>
      </c>
      <c r="BB1" s="1"/>
      <c r="BT1" s="1" t="s">
        <v>2</v>
      </c>
      <c r="BU1" s="1" t="s">
        <v>2</v>
      </c>
      <c r="BV1" s="1" t="s">
        <v>3</v>
      </c>
    </row>
    <row r="2" spans="1:74" ht="36.950000000000003" customHeight="1">
      <c r="AR2" s="177" t="s">
        <v>4</v>
      </c>
      <c r="AS2" s="177"/>
      <c r="AT2" s="177"/>
      <c r="AU2" s="177"/>
      <c r="AV2" s="177"/>
      <c r="AW2" s="177"/>
      <c r="AX2" s="177"/>
      <c r="AY2" s="177"/>
      <c r="AZ2" s="177"/>
      <c r="BA2" s="177"/>
      <c r="BB2" s="177"/>
      <c r="BC2" s="177"/>
      <c r="BD2" s="177"/>
      <c r="BE2" s="177"/>
      <c r="BS2" s="2" t="s">
        <v>5</v>
      </c>
      <c r="BT2" s="2" t="s">
        <v>6</v>
      </c>
    </row>
    <row r="3" spans="1:74" ht="6.95" customHeight="1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5"/>
      <c r="BS3" s="2" t="s">
        <v>7</v>
      </c>
      <c r="BT3" s="2" t="s">
        <v>8</v>
      </c>
    </row>
    <row r="4" spans="1:74" ht="24.95" customHeight="1">
      <c r="B4" s="5"/>
      <c r="D4" s="6" t="s">
        <v>9</v>
      </c>
      <c r="AR4" s="5"/>
      <c r="AS4" s="7" t="s">
        <v>10</v>
      </c>
      <c r="BS4" s="2" t="s">
        <v>5</v>
      </c>
    </row>
    <row r="5" spans="1:74" ht="12" customHeight="1">
      <c r="B5" s="5"/>
      <c r="D5" s="8" t="s">
        <v>11</v>
      </c>
      <c r="K5" s="178" t="s">
        <v>12</v>
      </c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R5" s="5"/>
      <c r="BS5" s="2" t="s">
        <v>5</v>
      </c>
    </row>
    <row r="6" spans="1:74" ht="36.950000000000003" customHeight="1">
      <c r="B6" s="5"/>
      <c r="D6" s="9" t="s">
        <v>13</v>
      </c>
      <c r="K6" s="179" t="s">
        <v>14</v>
      </c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L6" s="179"/>
      <c r="AM6" s="179"/>
      <c r="AN6" s="179"/>
      <c r="AO6" s="179"/>
      <c r="AR6" s="5"/>
      <c r="BS6" s="2" t="s">
        <v>5</v>
      </c>
    </row>
    <row r="7" spans="1:74" ht="12" customHeight="1">
      <c r="B7" s="5"/>
      <c r="D7" s="10" t="s">
        <v>15</v>
      </c>
      <c r="K7" s="11"/>
      <c r="AK7" s="10" t="s">
        <v>16</v>
      </c>
      <c r="AN7" s="11"/>
      <c r="AR7" s="5"/>
      <c r="BS7" s="2" t="s">
        <v>5</v>
      </c>
    </row>
    <row r="8" spans="1:74" ht="12" customHeight="1">
      <c r="B8" s="5"/>
      <c r="D8" s="10" t="s">
        <v>17</v>
      </c>
      <c r="K8" s="11" t="s">
        <v>18</v>
      </c>
      <c r="AK8" s="10" t="s">
        <v>19</v>
      </c>
      <c r="AN8" s="11" t="s">
        <v>20</v>
      </c>
      <c r="AR8" s="5"/>
      <c r="BS8" s="2" t="s">
        <v>5</v>
      </c>
    </row>
    <row r="9" spans="1:74" ht="14.45" customHeight="1">
      <c r="B9" s="5"/>
      <c r="AR9" s="5"/>
      <c r="BS9" s="2" t="s">
        <v>5</v>
      </c>
    </row>
    <row r="10" spans="1:74" ht="12" customHeight="1">
      <c r="B10" s="5"/>
      <c r="D10" s="10" t="s">
        <v>21</v>
      </c>
      <c r="AK10" s="10" t="s">
        <v>22</v>
      </c>
      <c r="AN10" s="11"/>
      <c r="AR10" s="5"/>
      <c r="BS10" s="2" t="s">
        <v>5</v>
      </c>
    </row>
    <row r="11" spans="1:74" ht="18.399999999999999" customHeight="1">
      <c r="B11" s="5"/>
      <c r="E11" s="11" t="s">
        <v>18</v>
      </c>
      <c r="AK11" s="10" t="s">
        <v>23</v>
      </c>
      <c r="AN11" s="11"/>
      <c r="AR11" s="5"/>
      <c r="BS11" s="2" t="s">
        <v>5</v>
      </c>
    </row>
    <row r="12" spans="1:74" ht="6.95" customHeight="1">
      <c r="B12" s="5"/>
      <c r="AR12" s="5"/>
      <c r="BS12" s="2" t="s">
        <v>5</v>
      </c>
    </row>
    <row r="13" spans="1:74" ht="12" customHeight="1">
      <c r="B13" s="5"/>
      <c r="D13" s="10" t="s">
        <v>24</v>
      </c>
      <c r="AK13" s="10" t="s">
        <v>22</v>
      </c>
      <c r="AN13" s="11" t="s">
        <v>25</v>
      </c>
      <c r="AR13" s="5"/>
      <c r="BS13" s="2" t="s">
        <v>5</v>
      </c>
    </row>
    <row r="14" spans="1:74" ht="12.75">
      <c r="B14" s="5"/>
      <c r="E14" s="11" t="s">
        <v>26</v>
      </c>
      <c r="AK14" s="10" t="s">
        <v>23</v>
      </c>
      <c r="AN14" s="11" t="s">
        <v>27</v>
      </c>
      <c r="AR14" s="5"/>
      <c r="BS14" s="2" t="s">
        <v>5</v>
      </c>
    </row>
    <row r="15" spans="1:74" ht="6.95" customHeight="1">
      <c r="B15" s="5"/>
      <c r="AR15" s="5"/>
      <c r="BS15" s="2" t="s">
        <v>2</v>
      </c>
    </row>
    <row r="16" spans="1:74" ht="12" customHeight="1">
      <c r="B16" s="5"/>
      <c r="D16" s="10" t="s">
        <v>28</v>
      </c>
      <c r="AK16" s="10" t="s">
        <v>22</v>
      </c>
      <c r="AN16" s="11"/>
      <c r="AR16" s="5"/>
      <c r="BS16" s="2" t="s">
        <v>2</v>
      </c>
    </row>
    <row r="17" spans="1:71" ht="18.399999999999999" customHeight="1">
      <c r="B17" s="5"/>
      <c r="E17" s="11" t="s">
        <v>18</v>
      </c>
      <c r="AK17" s="10" t="s">
        <v>23</v>
      </c>
      <c r="AN17" s="11"/>
      <c r="AR17" s="5"/>
      <c r="BS17" s="2" t="s">
        <v>29</v>
      </c>
    </row>
    <row r="18" spans="1:71" ht="6.95" customHeight="1">
      <c r="B18" s="5"/>
      <c r="AR18" s="5"/>
      <c r="BS18" s="2" t="s">
        <v>7</v>
      </c>
    </row>
    <row r="19" spans="1:71" ht="12" customHeight="1">
      <c r="B19" s="5"/>
      <c r="D19" s="10" t="s">
        <v>30</v>
      </c>
      <c r="AK19" s="10" t="s">
        <v>22</v>
      </c>
      <c r="AN19" s="11"/>
      <c r="AR19" s="5"/>
      <c r="BS19" s="2" t="s">
        <v>7</v>
      </c>
    </row>
    <row r="20" spans="1:71" ht="18.399999999999999" customHeight="1">
      <c r="B20" s="5"/>
      <c r="E20" s="11" t="s">
        <v>31</v>
      </c>
      <c r="AK20" s="10" t="s">
        <v>23</v>
      </c>
      <c r="AN20" s="11"/>
      <c r="AR20" s="5"/>
      <c r="BS20" s="2" t="s">
        <v>29</v>
      </c>
    </row>
    <row r="21" spans="1:71" ht="6.95" customHeight="1">
      <c r="B21" s="5"/>
      <c r="AR21" s="5"/>
    </row>
    <row r="22" spans="1:71" ht="12" customHeight="1">
      <c r="B22" s="5"/>
      <c r="D22" s="10" t="s">
        <v>32</v>
      </c>
      <c r="AR22" s="5"/>
    </row>
    <row r="23" spans="1:71" ht="16.5" customHeight="1">
      <c r="B23" s="5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  <c r="Q23" s="180"/>
      <c r="R23" s="180"/>
      <c r="S23" s="180"/>
      <c r="T23" s="180"/>
      <c r="U23" s="180"/>
      <c r="V23" s="180"/>
      <c r="W23" s="180"/>
      <c r="X23" s="180"/>
      <c r="Y23" s="180"/>
      <c r="Z23" s="180"/>
      <c r="AA23" s="180"/>
      <c r="AB23" s="180"/>
      <c r="AC23" s="180"/>
      <c r="AD23" s="180"/>
      <c r="AE23" s="180"/>
      <c r="AF23" s="180"/>
      <c r="AG23" s="180"/>
      <c r="AH23" s="180"/>
      <c r="AI23" s="180"/>
      <c r="AJ23" s="180"/>
      <c r="AK23" s="180"/>
      <c r="AL23" s="180"/>
      <c r="AM23" s="180"/>
      <c r="AN23" s="180"/>
      <c r="AR23" s="5"/>
    </row>
    <row r="24" spans="1:71" ht="6.95" customHeight="1">
      <c r="B24" s="5"/>
      <c r="AR24" s="5"/>
    </row>
    <row r="25" spans="1:71" ht="6.95" customHeight="1">
      <c r="B25" s="5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R25" s="5"/>
    </row>
    <row r="26" spans="1:71" s="17" customFormat="1" ht="25.9" customHeight="1">
      <c r="A26" s="13"/>
      <c r="B26" s="14"/>
      <c r="C26" s="13"/>
      <c r="D26" s="15" t="s">
        <v>33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81">
        <f>ROUND(AG94,2)</f>
        <v>0</v>
      </c>
      <c r="AL26" s="181"/>
      <c r="AM26" s="181"/>
      <c r="AN26" s="181"/>
      <c r="AO26" s="181"/>
      <c r="AP26" s="13"/>
      <c r="AQ26" s="13"/>
      <c r="AR26" s="14"/>
      <c r="BE26" s="13"/>
    </row>
    <row r="27" spans="1:71" s="17" customFormat="1" ht="6.95" customHeight="1">
      <c r="A27" s="13"/>
      <c r="B27" s="14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4"/>
      <c r="BE27" s="13"/>
    </row>
    <row r="28" spans="1:71" s="17" customFormat="1" ht="12.75">
      <c r="A28" s="13"/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82" t="s">
        <v>34</v>
      </c>
      <c r="M28" s="182"/>
      <c r="N28" s="182"/>
      <c r="O28" s="182"/>
      <c r="P28" s="182"/>
      <c r="Q28" s="13"/>
      <c r="R28" s="13"/>
      <c r="S28" s="13"/>
      <c r="T28" s="13"/>
      <c r="U28" s="13"/>
      <c r="V28" s="13"/>
      <c r="W28" s="182" t="s">
        <v>35</v>
      </c>
      <c r="X28" s="182"/>
      <c r="Y28" s="182"/>
      <c r="Z28" s="182"/>
      <c r="AA28" s="182"/>
      <c r="AB28" s="182"/>
      <c r="AC28" s="182"/>
      <c r="AD28" s="182"/>
      <c r="AE28" s="182"/>
      <c r="AF28" s="13"/>
      <c r="AG28" s="13"/>
      <c r="AH28" s="13"/>
      <c r="AI28" s="13"/>
      <c r="AJ28" s="13"/>
      <c r="AK28" s="182" t="s">
        <v>36</v>
      </c>
      <c r="AL28" s="182"/>
      <c r="AM28" s="182"/>
      <c r="AN28" s="182"/>
      <c r="AO28" s="182"/>
      <c r="AP28" s="13"/>
      <c r="AQ28" s="13"/>
      <c r="AR28" s="14"/>
      <c r="BE28" s="13"/>
    </row>
    <row r="29" spans="1:71" s="18" customFormat="1" ht="14.45" customHeight="1">
      <c r="B29" s="19"/>
      <c r="D29" s="10" t="s">
        <v>37</v>
      </c>
      <c r="F29" s="10" t="s">
        <v>38</v>
      </c>
      <c r="L29" s="183">
        <v>0.21</v>
      </c>
      <c r="M29" s="183"/>
      <c r="N29" s="183"/>
      <c r="O29" s="183"/>
      <c r="P29" s="183"/>
      <c r="W29" s="184">
        <f>ROUND(AZ94, 2)</f>
        <v>0</v>
      </c>
      <c r="X29" s="184"/>
      <c r="Y29" s="184"/>
      <c r="Z29" s="184"/>
      <c r="AA29" s="184"/>
      <c r="AB29" s="184"/>
      <c r="AC29" s="184"/>
      <c r="AD29" s="184"/>
      <c r="AE29" s="184"/>
      <c r="AK29" s="184">
        <f>ROUND(AV94, 2)</f>
        <v>0</v>
      </c>
      <c r="AL29" s="184"/>
      <c r="AM29" s="184"/>
      <c r="AN29" s="184"/>
      <c r="AO29" s="184"/>
      <c r="AR29" s="19"/>
    </row>
    <row r="30" spans="1:71" s="18" customFormat="1" ht="14.45" customHeight="1">
      <c r="B30" s="19"/>
      <c r="F30" s="10" t="s">
        <v>39</v>
      </c>
      <c r="L30" s="183">
        <v>0.12</v>
      </c>
      <c r="M30" s="183"/>
      <c r="N30" s="183"/>
      <c r="O30" s="183"/>
      <c r="P30" s="183"/>
      <c r="W30" s="184">
        <f>ROUND(BA94, 2)</f>
        <v>0</v>
      </c>
      <c r="X30" s="184"/>
      <c r="Y30" s="184"/>
      <c r="Z30" s="184"/>
      <c r="AA30" s="184"/>
      <c r="AB30" s="184"/>
      <c r="AC30" s="184"/>
      <c r="AD30" s="184"/>
      <c r="AE30" s="184"/>
      <c r="AK30" s="184">
        <f>ROUND(AW94, 2)</f>
        <v>0</v>
      </c>
      <c r="AL30" s="184"/>
      <c r="AM30" s="184"/>
      <c r="AN30" s="184"/>
      <c r="AO30" s="184"/>
      <c r="AR30" s="19"/>
    </row>
    <row r="31" spans="1:71" s="18" customFormat="1" ht="14.45" hidden="1" customHeight="1">
      <c r="B31" s="19"/>
      <c r="F31" s="10" t="s">
        <v>40</v>
      </c>
      <c r="L31" s="183">
        <v>0.21</v>
      </c>
      <c r="M31" s="183"/>
      <c r="N31" s="183"/>
      <c r="O31" s="183"/>
      <c r="P31" s="183"/>
      <c r="W31" s="184">
        <f>ROUND(BB94, 2)</f>
        <v>0</v>
      </c>
      <c r="X31" s="184"/>
      <c r="Y31" s="184"/>
      <c r="Z31" s="184"/>
      <c r="AA31" s="184"/>
      <c r="AB31" s="184"/>
      <c r="AC31" s="184"/>
      <c r="AD31" s="184"/>
      <c r="AE31" s="184"/>
      <c r="AK31" s="184">
        <v>0</v>
      </c>
      <c r="AL31" s="184"/>
      <c r="AM31" s="184"/>
      <c r="AN31" s="184"/>
      <c r="AO31" s="184"/>
      <c r="AR31" s="19"/>
    </row>
    <row r="32" spans="1:71" s="18" customFormat="1" ht="14.45" hidden="1" customHeight="1">
      <c r="B32" s="19"/>
      <c r="F32" s="10" t="s">
        <v>41</v>
      </c>
      <c r="L32" s="183">
        <v>0.12</v>
      </c>
      <c r="M32" s="183"/>
      <c r="N32" s="183"/>
      <c r="O32" s="183"/>
      <c r="P32" s="183"/>
      <c r="W32" s="184">
        <f>ROUND(BC94, 2)</f>
        <v>0</v>
      </c>
      <c r="X32" s="184"/>
      <c r="Y32" s="184"/>
      <c r="Z32" s="184"/>
      <c r="AA32" s="184"/>
      <c r="AB32" s="184"/>
      <c r="AC32" s="184"/>
      <c r="AD32" s="184"/>
      <c r="AE32" s="184"/>
      <c r="AK32" s="184">
        <v>0</v>
      </c>
      <c r="AL32" s="184"/>
      <c r="AM32" s="184"/>
      <c r="AN32" s="184"/>
      <c r="AO32" s="184"/>
      <c r="AR32" s="19"/>
    </row>
    <row r="33" spans="1:57" s="18" customFormat="1" ht="14.45" hidden="1" customHeight="1">
      <c r="B33" s="19"/>
      <c r="F33" s="10" t="s">
        <v>42</v>
      </c>
      <c r="L33" s="183">
        <v>0</v>
      </c>
      <c r="M33" s="183"/>
      <c r="N33" s="183"/>
      <c r="O33" s="183"/>
      <c r="P33" s="183"/>
      <c r="W33" s="184">
        <f>ROUND(BD94, 2)</f>
        <v>0</v>
      </c>
      <c r="X33" s="184"/>
      <c r="Y33" s="184"/>
      <c r="Z33" s="184"/>
      <c r="AA33" s="184"/>
      <c r="AB33" s="184"/>
      <c r="AC33" s="184"/>
      <c r="AD33" s="184"/>
      <c r="AE33" s="184"/>
      <c r="AK33" s="184">
        <v>0</v>
      </c>
      <c r="AL33" s="184"/>
      <c r="AM33" s="184"/>
      <c r="AN33" s="184"/>
      <c r="AO33" s="184"/>
      <c r="AR33" s="19"/>
    </row>
    <row r="34" spans="1:57" s="17" customFormat="1" ht="6.95" customHeight="1">
      <c r="A34" s="13"/>
      <c r="B34" s="14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4"/>
      <c r="BE34" s="13"/>
    </row>
    <row r="35" spans="1:57" s="17" customFormat="1" ht="25.9" customHeight="1">
      <c r="A35" s="13"/>
      <c r="B35" s="14"/>
      <c r="C35" s="20"/>
      <c r="D35" s="21" t="s">
        <v>43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3" t="s">
        <v>44</v>
      </c>
      <c r="U35" s="22"/>
      <c r="V35" s="22"/>
      <c r="W35" s="22"/>
      <c r="X35" s="185" t="s">
        <v>45</v>
      </c>
      <c r="Y35" s="185"/>
      <c r="Z35" s="185"/>
      <c r="AA35" s="185"/>
      <c r="AB35" s="185"/>
      <c r="AC35" s="22"/>
      <c r="AD35" s="22"/>
      <c r="AE35" s="22"/>
      <c r="AF35" s="22"/>
      <c r="AG35" s="22"/>
      <c r="AH35" s="22"/>
      <c r="AI35" s="22"/>
      <c r="AJ35" s="22"/>
      <c r="AK35" s="186">
        <f>SUM(AK26:AK33)</f>
        <v>0</v>
      </c>
      <c r="AL35" s="186"/>
      <c r="AM35" s="186"/>
      <c r="AN35" s="186"/>
      <c r="AO35" s="186"/>
      <c r="AP35" s="20"/>
      <c r="AQ35" s="20"/>
      <c r="AR35" s="14"/>
      <c r="BE35" s="13"/>
    </row>
    <row r="36" spans="1:57" s="17" customFormat="1" ht="6.95" customHeight="1">
      <c r="A36" s="13"/>
      <c r="B36" s="14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4"/>
      <c r="BE36" s="13"/>
    </row>
    <row r="37" spans="1:57" s="17" customFormat="1" ht="14.45" customHeight="1">
      <c r="A37" s="13"/>
      <c r="B37" s="14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4"/>
      <c r="BE37" s="13"/>
    </row>
    <row r="38" spans="1:57" ht="14.45" customHeight="1">
      <c r="B38" s="5"/>
      <c r="AR38" s="5"/>
    </row>
    <row r="39" spans="1:57" ht="14.45" customHeight="1">
      <c r="B39" s="5"/>
      <c r="AR39" s="5"/>
    </row>
    <row r="40" spans="1:57" ht="14.45" customHeight="1">
      <c r="B40" s="5"/>
      <c r="AR40" s="5"/>
    </row>
    <row r="41" spans="1:57" ht="14.45" customHeight="1">
      <c r="B41" s="5"/>
      <c r="AR41" s="5"/>
    </row>
    <row r="42" spans="1:57" ht="14.45" customHeight="1">
      <c r="B42" s="5"/>
      <c r="AR42" s="5"/>
    </row>
    <row r="43" spans="1:57" ht="14.45" customHeight="1">
      <c r="B43" s="5"/>
      <c r="AR43" s="5"/>
    </row>
    <row r="44" spans="1:57" ht="14.45" customHeight="1">
      <c r="B44" s="5"/>
      <c r="AR44" s="5"/>
    </row>
    <row r="45" spans="1:57" ht="14.45" customHeight="1">
      <c r="B45" s="5"/>
      <c r="AR45" s="5"/>
    </row>
    <row r="46" spans="1:57" ht="14.45" customHeight="1">
      <c r="B46" s="5"/>
      <c r="AR46" s="5"/>
    </row>
    <row r="47" spans="1:57" ht="14.45" customHeight="1">
      <c r="B47" s="5"/>
      <c r="AR47" s="5"/>
    </row>
    <row r="48" spans="1:57" ht="14.45" customHeight="1">
      <c r="B48" s="5"/>
      <c r="AR48" s="5"/>
    </row>
    <row r="49" spans="1:57" s="17" customFormat="1" ht="14.45" customHeight="1">
      <c r="B49" s="24"/>
      <c r="D49" s="25" t="s">
        <v>46</v>
      </c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5" t="s">
        <v>47</v>
      </c>
      <c r="AI49" s="26"/>
      <c r="AJ49" s="26"/>
      <c r="AK49" s="26"/>
      <c r="AL49" s="26"/>
      <c r="AM49" s="26"/>
      <c r="AN49" s="26"/>
      <c r="AO49" s="26"/>
      <c r="AR49" s="24"/>
    </row>
    <row r="50" spans="1:57">
      <c r="B50" s="5"/>
      <c r="AR50" s="5"/>
    </row>
    <row r="51" spans="1:57">
      <c r="B51" s="5"/>
      <c r="AR51" s="5"/>
    </row>
    <row r="52" spans="1:57">
      <c r="B52" s="5"/>
      <c r="AR52" s="5"/>
    </row>
    <row r="53" spans="1:57">
      <c r="B53" s="5"/>
      <c r="AR53" s="5"/>
    </row>
    <row r="54" spans="1:57">
      <c r="B54" s="5"/>
      <c r="AR54" s="5"/>
    </row>
    <row r="55" spans="1:57">
      <c r="B55" s="5"/>
      <c r="AR55" s="5"/>
    </row>
    <row r="56" spans="1:57">
      <c r="B56" s="5"/>
      <c r="AR56" s="5"/>
    </row>
    <row r="57" spans="1:57">
      <c r="B57" s="5"/>
      <c r="AR57" s="5"/>
    </row>
    <row r="58" spans="1:57">
      <c r="B58" s="5"/>
      <c r="AR58" s="5"/>
    </row>
    <row r="59" spans="1:57">
      <c r="B59" s="5"/>
      <c r="AR59" s="5"/>
    </row>
    <row r="60" spans="1:57" s="17" customFormat="1" ht="12.75">
      <c r="A60" s="13"/>
      <c r="B60" s="14"/>
      <c r="C60" s="13"/>
      <c r="D60" s="27" t="s">
        <v>48</v>
      </c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27" t="s">
        <v>49</v>
      </c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27" t="s">
        <v>48</v>
      </c>
      <c r="AI60" s="16"/>
      <c r="AJ60" s="16"/>
      <c r="AK60" s="16"/>
      <c r="AL60" s="16"/>
      <c r="AM60" s="27" t="s">
        <v>49</v>
      </c>
      <c r="AN60" s="16"/>
      <c r="AO60" s="16"/>
      <c r="AP60" s="13"/>
      <c r="AQ60" s="13"/>
      <c r="AR60" s="14"/>
      <c r="BE60" s="13"/>
    </row>
    <row r="61" spans="1:57">
      <c r="B61" s="5"/>
      <c r="AR61" s="5"/>
    </row>
    <row r="62" spans="1:57">
      <c r="B62" s="5"/>
      <c r="AR62" s="5"/>
    </row>
    <row r="63" spans="1:57">
      <c r="B63" s="5"/>
      <c r="AR63" s="5"/>
    </row>
    <row r="64" spans="1:57" s="17" customFormat="1" ht="12.75">
      <c r="A64" s="13"/>
      <c r="B64" s="14"/>
      <c r="C64" s="13"/>
      <c r="D64" s="25" t="s">
        <v>50</v>
      </c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5" t="s">
        <v>51</v>
      </c>
      <c r="AI64" s="28"/>
      <c r="AJ64" s="28"/>
      <c r="AK64" s="28"/>
      <c r="AL64" s="28"/>
      <c r="AM64" s="28"/>
      <c r="AN64" s="28"/>
      <c r="AO64" s="28"/>
      <c r="AP64" s="13"/>
      <c r="AQ64" s="13"/>
      <c r="AR64" s="14"/>
      <c r="BE64" s="13"/>
    </row>
    <row r="65" spans="1:57">
      <c r="B65" s="5"/>
      <c r="AR65" s="5"/>
    </row>
    <row r="66" spans="1:57">
      <c r="B66" s="5"/>
      <c r="AR66" s="5"/>
    </row>
    <row r="67" spans="1:57">
      <c r="B67" s="5"/>
      <c r="AR67" s="5"/>
    </row>
    <row r="68" spans="1:57">
      <c r="B68" s="5"/>
      <c r="AR68" s="5"/>
    </row>
    <row r="69" spans="1:57">
      <c r="B69" s="5"/>
      <c r="AR69" s="5"/>
    </row>
    <row r="70" spans="1:57">
      <c r="B70" s="5"/>
      <c r="AR70" s="5"/>
    </row>
    <row r="71" spans="1:57">
      <c r="B71" s="5"/>
      <c r="AR71" s="5"/>
    </row>
    <row r="72" spans="1:57">
      <c r="B72" s="5"/>
      <c r="AR72" s="5"/>
    </row>
    <row r="73" spans="1:57">
      <c r="B73" s="5"/>
      <c r="AR73" s="5"/>
    </row>
    <row r="74" spans="1:57">
      <c r="B74" s="5"/>
      <c r="AR74" s="5"/>
    </row>
    <row r="75" spans="1:57" s="17" customFormat="1" ht="12.75">
      <c r="A75" s="13"/>
      <c r="B75" s="14"/>
      <c r="C75" s="13"/>
      <c r="D75" s="27" t="s">
        <v>48</v>
      </c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27" t="s">
        <v>49</v>
      </c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27" t="s">
        <v>48</v>
      </c>
      <c r="AI75" s="16"/>
      <c r="AJ75" s="16"/>
      <c r="AK75" s="16"/>
      <c r="AL75" s="16"/>
      <c r="AM75" s="27" t="s">
        <v>49</v>
      </c>
      <c r="AN75" s="16"/>
      <c r="AO75" s="16"/>
      <c r="AP75" s="13"/>
      <c r="AQ75" s="13"/>
      <c r="AR75" s="14"/>
      <c r="BE75" s="13"/>
    </row>
    <row r="76" spans="1:57" s="17" customFormat="1">
      <c r="A76" s="13"/>
      <c r="B76" s="14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4"/>
      <c r="BE76" s="13"/>
    </row>
    <row r="77" spans="1:57" s="17" customFormat="1" ht="6.95" customHeight="1">
      <c r="A77" s="13"/>
      <c r="B77" s="29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14"/>
      <c r="BE77" s="13"/>
    </row>
    <row r="81" spans="1:90" s="17" customFormat="1" ht="6.95" customHeight="1">
      <c r="A81" s="13"/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14"/>
      <c r="BE81" s="13"/>
    </row>
    <row r="82" spans="1:90" s="17" customFormat="1" ht="24.95" customHeight="1">
      <c r="A82" s="13"/>
      <c r="B82" s="14"/>
      <c r="C82" s="6" t="s">
        <v>52</v>
      </c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4"/>
      <c r="BE82" s="13"/>
    </row>
    <row r="83" spans="1:90" s="17" customFormat="1" ht="6.95" customHeight="1">
      <c r="A83" s="13"/>
      <c r="B83" s="14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4"/>
      <c r="BE83" s="13"/>
    </row>
    <row r="84" spans="1:90" s="33" customFormat="1" ht="12" customHeight="1">
      <c r="B84" s="34"/>
      <c r="C84" s="10" t="s">
        <v>11</v>
      </c>
      <c r="L84" s="33" t="str">
        <f>K5</f>
        <v>VP50058K</v>
      </c>
      <c r="AR84" s="34"/>
    </row>
    <row r="85" spans="1:90" s="35" customFormat="1" ht="36.950000000000003" customHeight="1">
      <c r="B85" s="36"/>
      <c r="C85" s="37" t="s">
        <v>13</v>
      </c>
      <c r="L85" s="187" t="str">
        <f>K6</f>
        <v>Gymnázium Přelouč - odvětrání kanalizace, přeložka ZTI</v>
      </c>
      <c r="M85" s="187"/>
      <c r="N85" s="187"/>
      <c r="O85" s="187"/>
      <c r="P85" s="187"/>
      <c r="Q85" s="187"/>
      <c r="R85" s="187"/>
      <c r="S85" s="187"/>
      <c r="T85" s="187"/>
      <c r="U85" s="187"/>
      <c r="V85" s="187"/>
      <c r="W85" s="187"/>
      <c r="X85" s="187"/>
      <c r="Y85" s="187"/>
      <c r="Z85" s="187"/>
      <c r="AA85" s="187"/>
      <c r="AB85" s="187"/>
      <c r="AC85" s="187"/>
      <c r="AD85" s="187"/>
      <c r="AE85" s="187"/>
      <c r="AF85" s="187"/>
      <c r="AG85" s="187"/>
      <c r="AH85" s="187"/>
      <c r="AI85" s="187"/>
      <c r="AJ85" s="187"/>
      <c r="AK85" s="187"/>
      <c r="AL85" s="187"/>
      <c r="AM85" s="187"/>
      <c r="AN85" s="187"/>
      <c r="AO85" s="187"/>
      <c r="AR85" s="36"/>
    </row>
    <row r="86" spans="1:90" s="17" customFormat="1" ht="6.95" customHeight="1">
      <c r="A86" s="13"/>
      <c r="B86" s="14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4"/>
      <c r="BE86" s="13"/>
    </row>
    <row r="87" spans="1:90" s="17" customFormat="1" ht="12" customHeight="1">
      <c r="A87" s="13"/>
      <c r="B87" s="14"/>
      <c r="C87" s="10" t="s">
        <v>17</v>
      </c>
      <c r="D87" s="13"/>
      <c r="E87" s="13"/>
      <c r="F87" s="13"/>
      <c r="G87" s="13"/>
      <c r="H87" s="13"/>
      <c r="I87" s="13"/>
      <c r="J87" s="13"/>
      <c r="K87" s="13"/>
      <c r="L87" s="38" t="str">
        <f>IF(K8="","",K8)</f>
        <v xml:space="preserve"> </v>
      </c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0" t="s">
        <v>19</v>
      </c>
      <c r="AJ87" s="13"/>
      <c r="AK87" s="13"/>
      <c r="AL87" s="13"/>
      <c r="AM87" s="188" t="str">
        <f>IF(AN8= "","",AN8)</f>
        <v>1. 9. 2026</v>
      </c>
      <c r="AN87" s="188"/>
      <c r="AO87" s="13"/>
      <c r="AP87" s="13"/>
      <c r="AQ87" s="13"/>
      <c r="AR87" s="14"/>
      <c r="BE87" s="13"/>
    </row>
    <row r="88" spans="1:90" s="17" customFormat="1" ht="6.95" customHeight="1">
      <c r="A88" s="13"/>
      <c r="B88" s="14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4"/>
      <c r="BE88" s="13"/>
    </row>
    <row r="89" spans="1:90" s="17" customFormat="1" ht="15.2" customHeight="1">
      <c r="A89" s="13"/>
      <c r="B89" s="14"/>
      <c r="C89" s="10" t="s">
        <v>21</v>
      </c>
      <c r="D89" s="13"/>
      <c r="E89" s="13"/>
      <c r="F89" s="13"/>
      <c r="G89" s="13"/>
      <c r="H89" s="13"/>
      <c r="I89" s="13"/>
      <c r="J89" s="13"/>
      <c r="K89" s="13"/>
      <c r="L89" s="33" t="str">
        <f>IF(E11= "","",E11)</f>
        <v xml:space="preserve"> </v>
      </c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0" t="s">
        <v>28</v>
      </c>
      <c r="AJ89" s="13"/>
      <c r="AK89" s="13"/>
      <c r="AL89" s="13"/>
      <c r="AM89" s="189" t="str">
        <f>IF(E17="","",E17)</f>
        <v xml:space="preserve"> </v>
      </c>
      <c r="AN89" s="189"/>
      <c r="AO89" s="189"/>
      <c r="AP89" s="189"/>
      <c r="AQ89" s="13"/>
      <c r="AR89" s="14"/>
      <c r="AS89" s="190" t="s">
        <v>53</v>
      </c>
      <c r="AT89" s="190"/>
      <c r="AU89" s="39"/>
      <c r="AV89" s="39"/>
      <c r="AW89" s="39"/>
      <c r="AX89" s="39"/>
      <c r="AY89" s="39"/>
      <c r="AZ89" s="39"/>
      <c r="BA89" s="39"/>
      <c r="BB89" s="39"/>
      <c r="BC89" s="39"/>
      <c r="BD89" s="40"/>
      <c r="BE89" s="13"/>
    </row>
    <row r="90" spans="1:90" s="17" customFormat="1" ht="15.2" customHeight="1">
      <c r="A90" s="13"/>
      <c r="B90" s="14"/>
      <c r="C90" s="10" t="s">
        <v>24</v>
      </c>
      <c r="D90" s="13"/>
      <c r="E90" s="13"/>
      <c r="F90" s="13"/>
      <c r="G90" s="13"/>
      <c r="H90" s="13"/>
      <c r="I90" s="13"/>
      <c r="J90" s="13"/>
      <c r="K90" s="13"/>
      <c r="L90" s="33" t="str">
        <f>IF(E14="","",E14)</f>
        <v>Instal Hanousek s.r.o</v>
      </c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0" t="s">
        <v>30</v>
      </c>
      <c r="AJ90" s="13"/>
      <c r="AK90" s="13"/>
      <c r="AL90" s="13"/>
      <c r="AM90" s="189" t="str">
        <f>IF(E20="","",E20)</f>
        <v>Kolisková Karolína</v>
      </c>
      <c r="AN90" s="189"/>
      <c r="AO90" s="189"/>
      <c r="AP90" s="189"/>
      <c r="AQ90" s="13"/>
      <c r="AR90" s="14"/>
      <c r="AS90" s="190"/>
      <c r="AT90" s="190"/>
      <c r="AU90" s="41"/>
      <c r="AV90" s="41"/>
      <c r="AW90" s="41"/>
      <c r="AX90" s="41"/>
      <c r="AY90" s="41"/>
      <c r="AZ90" s="41"/>
      <c r="BA90" s="41"/>
      <c r="BB90" s="41"/>
      <c r="BC90" s="41"/>
      <c r="BD90" s="42"/>
      <c r="BE90" s="13"/>
    </row>
    <row r="91" spans="1:90" s="17" customFormat="1" ht="10.9" customHeight="1">
      <c r="A91" s="13"/>
      <c r="B91" s="14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4"/>
      <c r="AS91" s="190"/>
      <c r="AT91" s="190"/>
      <c r="AU91" s="41"/>
      <c r="AV91" s="41"/>
      <c r="AW91" s="41"/>
      <c r="AX91" s="41"/>
      <c r="AY91" s="41"/>
      <c r="AZ91" s="41"/>
      <c r="BA91" s="41"/>
      <c r="BB91" s="41"/>
      <c r="BC91" s="41"/>
      <c r="BD91" s="42"/>
      <c r="BE91" s="13"/>
    </row>
    <row r="92" spans="1:90" s="17" customFormat="1" ht="29.25" customHeight="1">
      <c r="A92" s="13"/>
      <c r="B92" s="14"/>
      <c r="C92" s="191" t="s">
        <v>54</v>
      </c>
      <c r="D92" s="191"/>
      <c r="E92" s="191"/>
      <c r="F92" s="191"/>
      <c r="G92" s="191"/>
      <c r="H92" s="43"/>
      <c r="I92" s="192" t="s">
        <v>55</v>
      </c>
      <c r="J92" s="192"/>
      <c r="K92" s="192"/>
      <c r="L92" s="192"/>
      <c r="M92" s="192"/>
      <c r="N92" s="192"/>
      <c r="O92" s="192"/>
      <c r="P92" s="192"/>
      <c r="Q92" s="192"/>
      <c r="R92" s="192"/>
      <c r="S92" s="192"/>
      <c r="T92" s="192"/>
      <c r="U92" s="192"/>
      <c r="V92" s="192"/>
      <c r="W92" s="192"/>
      <c r="X92" s="192"/>
      <c r="Y92" s="192"/>
      <c r="Z92" s="192"/>
      <c r="AA92" s="192"/>
      <c r="AB92" s="192"/>
      <c r="AC92" s="192"/>
      <c r="AD92" s="192"/>
      <c r="AE92" s="192"/>
      <c r="AF92" s="192"/>
      <c r="AG92" s="193" t="s">
        <v>56</v>
      </c>
      <c r="AH92" s="193"/>
      <c r="AI92" s="193"/>
      <c r="AJ92" s="193"/>
      <c r="AK92" s="193"/>
      <c r="AL92" s="193"/>
      <c r="AM92" s="193"/>
      <c r="AN92" s="194" t="s">
        <v>57</v>
      </c>
      <c r="AO92" s="194"/>
      <c r="AP92" s="194"/>
      <c r="AQ92" s="44" t="s">
        <v>58</v>
      </c>
      <c r="AR92" s="14"/>
      <c r="AS92" s="45" t="s">
        <v>59</v>
      </c>
      <c r="AT92" s="46" t="s">
        <v>60</v>
      </c>
      <c r="AU92" s="46" t="s">
        <v>61</v>
      </c>
      <c r="AV92" s="46" t="s">
        <v>62</v>
      </c>
      <c r="AW92" s="46" t="s">
        <v>63</v>
      </c>
      <c r="AX92" s="46" t="s">
        <v>64</v>
      </c>
      <c r="AY92" s="46" t="s">
        <v>65</v>
      </c>
      <c r="AZ92" s="46" t="s">
        <v>66</v>
      </c>
      <c r="BA92" s="46" t="s">
        <v>67</v>
      </c>
      <c r="BB92" s="46" t="s">
        <v>68</v>
      </c>
      <c r="BC92" s="46" t="s">
        <v>69</v>
      </c>
      <c r="BD92" s="47" t="s">
        <v>70</v>
      </c>
      <c r="BE92" s="13"/>
    </row>
    <row r="93" spans="1:90" s="17" customFormat="1" ht="10.9" customHeight="1">
      <c r="A93" s="13"/>
      <c r="B93" s="14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4"/>
      <c r="AS93" s="48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50"/>
      <c r="BE93" s="13"/>
    </row>
    <row r="94" spans="1:90" s="51" customFormat="1" ht="32.450000000000003" customHeight="1">
      <c r="B94" s="52"/>
      <c r="C94" s="53" t="s">
        <v>71</v>
      </c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195">
        <f>ROUND(AG95,2)</f>
        <v>0</v>
      </c>
      <c r="AH94" s="195"/>
      <c r="AI94" s="195"/>
      <c r="AJ94" s="195"/>
      <c r="AK94" s="195"/>
      <c r="AL94" s="195"/>
      <c r="AM94" s="195"/>
      <c r="AN94" s="196">
        <f>SUM(AG94,AT94)</f>
        <v>0</v>
      </c>
      <c r="AO94" s="196"/>
      <c r="AP94" s="196"/>
      <c r="AQ94" s="55"/>
      <c r="AR94" s="52"/>
      <c r="AS94" s="56">
        <f>ROUND(AS95,2)</f>
        <v>0</v>
      </c>
      <c r="AT94" s="57">
        <f>ROUND(SUM(AV94:AW94),2)</f>
        <v>0</v>
      </c>
      <c r="AU94" s="58">
        <f>ROUND(AU95,5)</f>
        <v>1240.7619999999999</v>
      </c>
      <c r="AV94" s="57">
        <f>ROUND(AZ94*L29,2)</f>
        <v>0</v>
      </c>
      <c r="AW94" s="57">
        <f>ROUND(BA94*L30,2)</f>
        <v>0</v>
      </c>
      <c r="AX94" s="57">
        <f>ROUND(BB94*L29,2)</f>
        <v>0</v>
      </c>
      <c r="AY94" s="57">
        <f>ROUND(BC94*L30,2)</f>
        <v>0</v>
      </c>
      <c r="AZ94" s="57">
        <f>ROUND(AZ95,2)</f>
        <v>0</v>
      </c>
      <c r="BA94" s="57">
        <f>ROUND(BA95,2)</f>
        <v>0</v>
      </c>
      <c r="BB94" s="57">
        <f>ROUND(BB95,2)</f>
        <v>0</v>
      </c>
      <c r="BC94" s="57">
        <f>ROUND(BC95,2)</f>
        <v>0</v>
      </c>
      <c r="BD94" s="59">
        <f>ROUND(BD95,2)</f>
        <v>0</v>
      </c>
      <c r="BS94" s="60" t="s">
        <v>72</v>
      </c>
      <c r="BT94" s="60" t="s">
        <v>73</v>
      </c>
      <c r="BV94" s="60" t="s">
        <v>74</v>
      </c>
      <c r="BW94" s="60" t="s">
        <v>3</v>
      </c>
      <c r="BX94" s="60" t="s">
        <v>75</v>
      </c>
      <c r="CL94" s="60"/>
    </row>
    <row r="95" spans="1:90" s="70" customFormat="1" ht="24.75" customHeight="1">
      <c r="A95" s="61" t="s">
        <v>76</v>
      </c>
      <c r="B95" s="62"/>
      <c r="C95" s="63"/>
      <c r="D95" s="197" t="s">
        <v>12</v>
      </c>
      <c r="E95" s="197"/>
      <c r="F95" s="197"/>
      <c r="G95" s="197"/>
      <c r="H95" s="197"/>
      <c r="I95" s="64"/>
      <c r="J95" s="197" t="s">
        <v>14</v>
      </c>
      <c r="K95" s="197"/>
      <c r="L95" s="197"/>
      <c r="M95" s="197"/>
      <c r="N95" s="197"/>
      <c r="O95" s="197"/>
      <c r="P95" s="197"/>
      <c r="Q95" s="197"/>
      <c r="R95" s="197"/>
      <c r="S95" s="197"/>
      <c r="T95" s="197"/>
      <c r="U95" s="197"/>
      <c r="V95" s="197"/>
      <c r="W95" s="197"/>
      <c r="X95" s="197"/>
      <c r="Y95" s="197"/>
      <c r="Z95" s="197"/>
      <c r="AA95" s="197"/>
      <c r="AB95" s="197"/>
      <c r="AC95" s="197"/>
      <c r="AD95" s="197"/>
      <c r="AE95" s="197"/>
      <c r="AF95" s="197"/>
      <c r="AG95" s="198">
        <f>'VP50058K - GYGR Přel...'!J28</f>
        <v>0</v>
      </c>
      <c r="AH95" s="198"/>
      <c r="AI95" s="198"/>
      <c r="AJ95" s="198"/>
      <c r="AK95" s="198"/>
      <c r="AL95" s="198"/>
      <c r="AM95" s="198"/>
      <c r="AN95" s="198">
        <f>SUM(AG95,AT95)</f>
        <v>0</v>
      </c>
      <c r="AO95" s="198"/>
      <c r="AP95" s="198"/>
      <c r="AQ95" s="65" t="s">
        <v>77</v>
      </c>
      <c r="AR95" s="62"/>
      <c r="AS95" s="66">
        <v>0</v>
      </c>
      <c r="AT95" s="67">
        <f>ROUND(SUM(AV95:AW95),2)</f>
        <v>0</v>
      </c>
      <c r="AU95" s="68">
        <f>'VP50058K - GYGR Přel...'!P118</f>
        <v>1240.7619999999999</v>
      </c>
      <c r="AV95" s="67">
        <f>'VP50058K - GYGR Přel...'!J31</f>
        <v>0</v>
      </c>
      <c r="AW95" s="67">
        <f>'VP50058K - GYGR Přel...'!J32</f>
        <v>0</v>
      </c>
      <c r="AX95" s="67">
        <f>'VP50058K - GYGR Přel...'!J33</f>
        <v>0</v>
      </c>
      <c r="AY95" s="67">
        <f>'VP50058K - GYGR Přel...'!J34</f>
        <v>0</v>
      </c>
      <c r="AZ95" s="67">
        <f>'VP50058K - GYGR Přel...'!F31</f>
        <v>0</v>
      </c>
      <c r="BA95" s="67">
        <f>'VP50058K - GYGR Přel...'!F32</f>
        <v>0</v>
      </c>
      <c r="BB95" s="67">
        <f>'VP50058K - GYGR Přel...'!F33</f>
        <v>0</v>
      </c>
      <c r="BC95" s="67">
        <f>'VP50058K - GYGR Přel...'!F34</f>
        <v>0</v>
      </c>
      <c r="BD95" s="69">
        <f>'VP50058K - GYGR Přel...'!F35</f>
        <v>0</v>
      </c>
      <c r="BT95" s="71" t="s">
        <v>78</v>
      </c>
      <c r="BU95" s="71" t="s">
        <v>79</v>
      </c>
      <c r="BV95" s="71" t="s">
        <v>74</v>
      </c>
      <c r="BW95" s="71" t="s">
        <v>3</v>
      </c>
      <c r="BX95" s="71" t="s">
        <v>75</v>
      </c>
      <c r="CL95" s="71"/>
    </row>
    <row r="96" spans="1:90" s="17" customFormat="1" ht="30" customHeight="1">
      <c r="A96" s="13"/>
      <c r="B96" s="14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4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</row>
    <row r="97" spans="1:57" s="17" customFormat="1" ht="6.95" customHeight="1">
      <c r="A97" s="13"/>
      <c r="B97" s="29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14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</row>
  </sheetData>
  <mergeCells count="40">
    <mergeCell ref="AG94:AM94"/>
    <mergeCell ref="AN94:AP94"/>
    <mergeCell ref="D95:H95"/>
    <mergeCell ref="J95:AF95"/>
    <mergeCell ref="AG95:AM95"/>
    <mergeCell ref="AN95:AP95"/>
    <mergeCell ref="AS89:AT91"/>
    <mergeCell ref="AM90:AP90"/>
    <mergeCell ref="C92:G92"/>
    <mergeCell ref="I92:AF92"/>
    <mergeCell ref="AG92:AM92"/>
    <mergeCell ref="AN92:AP92"/>
    <mergeCell ref="X35:AB35"/>
    <mergeCell ref="AK35:AO35"/>
    <mergeCell ref="L85:AO85"/>
    <mergeCell ref="AM87:AN87"/>
    <mergeCell ref="AM89:AP89"/>
    <mergeCell ref="L32:P32"/>
    <mergeCell ref="W32:AE32"/>
    <mergeCell ref="AK32:AO32"/>
    <mergeCell ref="L33:P33"/>
    <mergeCell ref="W33:AE33"/>
    <mergeCell ref="AK33:AO33"/>
    <mergeCell ref="L30:P30"/>
    <mergeCell ref="W30:AE30"/>
    <mergeCell ref="AK30:AO30"/>
    <mergeCell ref="L31:P31"/>
    <mergeCell ref="W31:AE31"/>
    <mergeCell ref="AK31:AO31"/>
    <mergeCell ref="L28:P28"/>
    <mergeCell ref="W28:AE28"/>
    <mergeCell ref="AK28:AO28"/>
    <mergeCell ref="L29:P29"/>
    <mergeCell ref="W29:AE29"/>
    <mergeCell ref="AK29:AO29"/>
    <mergeCell ref="AR2:BE2"/>
    <mergeCell ref="K5:AO5"/>
    <mergeCell ref="K6:AO6"/>
    <mergeCell ref="E23:AN23"/>
    <mergeCell ref="AK26:AO26"/>
  </mergeCells>
  <hyperlinks>
    <hyperlink ref="A95" location="'VP50058K - Gymnázium Přel...'!C2" display="/"/>
  </hyperlinks>
  <pageMargins left="0.39374999999999999" right="0.39374999999999999" top="0.39374999999999999" bottom="0.39374999999999999" header="0.511811023622047" footer="0"/>
  <pageSetup paperSize="9" fitToHeight="100" orientation="portrait" horizontalDpi="300" verticalDpi="300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79"/>
  <sheetViews>
    <sheetView showGridLines="0" tabSelected="1" zoomScaleNormal="100" workbookViewId="0">
      <selection activeCell="D5" sqref="D5"/>
    </sheetView>
  </sheetViews>
  <sheetFormatPr defaultColWidth="8.5" defaultRowHeight="11.25"/>
  <cols>
    <col min="1" max="1" width="8.33203125" style="72" customWidth="1"/>
    <col min="2" max="2" width="1.1640625" style="72" customWidth="1"/>
    <col min="3" max="3" width="4.1640625" style="72" customWidth="1"/>
    <col min="4" max="4" width="4.33203125" style="72" customWidth="1"/>
    <col min="5" max="5" width="17.1640625" style="72" customWidth="1"/>
    <col min="6" max="6" width="50.83203125" style="72" customWidth="1"/>
    <col min="7" max="7" width="7.5" style="72" customWidth="1"/>
    <col min="8" max="8" width="14" style="72" customWidth="1"/>
    <col min="9" max="9" width="15.83203125" style="72" customWidth="1"/>
    <col min="10" max="10" width="22.33203125" style="72" customWidth="1"/>
    <col min="11" max="11" width="22.33203125" style="72" hidden="1" customWidth="1"/>
    <col min="12" max="12" width="9.33203125" style="72" customWidth="1"/>
    <col min="13" max="13" width="10.83203125" style="72" hidden="1" customWidth="1"/>
    <col min="14" max="14" width="9.33203125" style="72" hidden="1" customWidth="1"/>
    <col min="15" max="20" width="14.1640625" style="72" hidden="1" customWidth="1"/>
    <col min="21" max="21" width="16.33203125" style="72" hidden="1" customWidth="1"/>
    <col min="22" max="22" width="12.33203125" style="72" customWidth="1"/>
    <col min="23" max="23" width="16.33203125" style="72" customWidth="1"/>
    <col min="24" max="24" width="12.33203125" style="72" customWidth="1"/>
    <col min="25" max="25" width="15" style="72" customWidth="1"/>
    <col min="26" max="26" width="11" style="72" customWidth="1"/>
    <col min="27" max="27" width="15" style="72" customWidth="1"/>
    <col min="28" max="28" width="16.33203125" style="72" customWidth="1"/>
    <col min="29" max="29" width="11" style="72" customWidth="1"/>
    <col min="30" max="30" width="15" style="72" customWidth="1"/>
    <col min="31" max="31" width="16.33203125" style="72" customWidth="1"/>
    <col min="32" max="43" width="8.5" style="72"/>
    <col min="44" max="65" width="9.33203125" style="72" hidden="1" customWidth="1"/>
    <col min="66" max="16384" width="8.5" style="72"/>
  </cols>
  <sheetData>
    <row r="1" spans="1:46">
      <c r="A1" s="73"/>
    </row>
    <row r="2" spans="1:46" ht="36.950000000000003" customHeight="1">
      <c r="L2" s="199" t="s">
        <v>4</v>
      </c>
      <c r="M2" s="199"/>
      <c r="N2" s="199"/>
      <c r="O2" s="199"/>
      <c r="P2" s="199"/>
      <c r="Q2" s="199"/>
      <c r="R2" s="199"/>
      <c r="S2" s="199"/>
      <c r="T2" s="199"/>
      <c r="U2" s="199"/>
      <c r="V2" s="199"/>
      <c r="AT2" s="74" t="s">
        <v>3</v>
      </c>
    </row>
    <row r="3" spans="1:46" ht="6.95" customHeight="1">
      <c r="B3" s="75"/>
      <c r="C3" s="76"/>
      <c r="D3" s="76"/>
      <c r="E3" s="76"/>
      <c r="F3" s="76"/>
      <c r="G3" s="76"/>
      <c r="H3" s="76"/>
      <c r="I3" s="76"/>
      <c r="J3" s="76"/>
      <c r="K3" s="76"/>
      <c r="L3" s="77"/>
      <c r="AT3" s="74" t="s">
        <v>80</v>
      </c>
    </row>
    <row r="4" spans="1:46" ht="24.95" customHeight="1">
      <c r="B4" s="77"/>
      <c r="D4" s="78" t="s">
        <v>342</v>
      </c>
      <c r="L4" s="77"/>
      <c r="M4" s="79" t="s">
        <v>10</v>
      </c>
      <c r="AT4" s="74" t="s">
        <v>2</v>
      </c>
    </row>
    <row r="5" spans="1:46" ht="6.95" customHeight="1">
      <c r="B5" s="77"/>
      <c r="L5" s="77"/>
    </row>
    <row r="6" spans="1:46" s="80" customFormat="1" ht="12" customHeight="1">
      <c r="B6" s="81"/>
      <c r="D6" s="79" t="s">
        <v>13</v>
      </c>
      <c r="L6" s="81"/>
    </row>
    <row r="7" spans="1:46" s="80" customFormat="1" ht="16.5" customHeight="1">
      <c r="B7" s="81"/>
      <c r="E7" s="200" t="s">
        <v>338</v>
      </c>
      <c r="F7" s="200"/>
      <c r="G7" s="200"/>
      <c r="H7" s="200"/>
      <c r="L7" s="81"/>
    </row>
    <row r="8" spans="1:46" s="80" customFormat="1">
      <c r="B8" s="81"/>
      <c r="L8" s="81"/>
    </row>
    <row r="9" spans="1:46" s="80" customFormat="1" ht="12" customHeight="1">
      <c r="B9" s="81"/>
      <c r="D9" s="79" t="s">
        <v>15</v>
      </c>
      <c r="F9" s="79"/>
      <c r="I9" s="79" t="s">
        <v>16</v>
      </c>
      <c r="J9" s="79"/>
      <c r="L9" s="81"/>
    </row>
    <row r="10" spans="1:46" s="80" customFormat="1" ht="12" customHeight="1">
      <c r="B10" s="81"/>
      <c r="D10" s="79" t="s">
        <v>17</v>
      </c>
      <c r="F10" s="79" t="s">
        <v>341</v>
      </c>
      <c r="I10" s="79" t="s">
        <v>19</v>
      </c>
      <c r="J10" s="82"/>
      <c r="L10" s="81"/>
    </row>
    <row r="11" spans="1:46" s="80" customFormat="1" ht="10.9" customHeight="1">
      <c r="B11" s="81"/>
      <c r="L11" s="81"/>
    </row>
    <row r="12" spans="1:46" s="80" customFormat="1" ht="12" customHeight="1">
      <c r="B12" s="81"/>
      <c r="D12" s="79" t="s">
        <v>21</v>
      </c>
      <c r="F12" s="80" t="s">
        <v>340</v>
      </c>
      <c r="I12" s="79" t="s">
        <v>22</v>
      </c>
      <c r="J12" s="79" t="str">
        <f>IF('Rekapitulace stavby'!AN10="","",'Rekapitulace stavby'!AN10)</f>
        <v/>
      </c>
      <c r="L12" s="81"/>
    </row>
    <row r="13" spans="1:46" s="80" customFormat="1" ht="18" customHeight="1">
      <c r="B13" s="81"/>
      <c r="E13" s="79" t="str">
        <f>IF('Rekapitulace stavby'!E11="","",'Rekapitulace stavby'!E11)</f>
        <v xml:space="preserve"> </v>
      </c>
      <c r="I13" s="79" t="s">
        <v>23</v>
      </c>
      <c r="J13" s="79" t="str">
        <f>IF('Rekapitulace stavby'!AN11="","",'Rekapitulace stavby'!AN11)</f>
        <v/>
      </c>
      <c r="L13" s="81"/>
    </row>
    <row r="14" spans="1:46" s="80" customFormat="1" ht="6.95" customHeight="1">
      <c r="B14" s="81"/>
      <c r="L14" s="81"/>
    </row>
    <row r="15" spans="1:46" s="80" customFormat="1" ht="12" customHeight="1">
      <c r="B15" s="81"/>
      <c r="D15" s="79" t="s">
        <v>24</v>
      </c>
      <c r="I15" s="79" t="s">
        <v>22</v>
      </c>
      <c r="J15" s="79"/>
      <c r="L15" s="81"/>
    </row>
    <row r="16" spans="1:46" s="80" customFormat="1" ht="18" customHeight="1">
      <c r="B16" s="81"/>
      <c r="E16" s="79"/>
      <c r="I16" s="79" t="s">
        <v>23</v>
      </c>
      <c r="J16" s="79"/>
      <c r="L16" s="81"/>
    </row>
    <row r="17" spans="2:12" s="80" customFormat="1" ht="6.95" customHeight="1">
      <c r="B17" s="81"/>
      <c r="L17" s="81"/>
    </row>
    <row r="18" spans="2:12" s="80" customFormat="1" ht="12" customHeight="1">
      <c r="B18" s="81"/>
      <c r="D18" s="79" t="s">
        <v>28</v>
      </c>
      <c r="I18" s="79" t="s">
        <v>22</v>
      </c>
      <c r="J18" s="79" t="str">
        <f>IF('Rekapitulace stavby'!AN16="","",'Rekapitulace stavby'!AN16)</f>
        <v/>
      </c>
      <c r="L18" s="81"/>
    </row>
    <row r="19" spans="2:12" s="80" customFormat="1" ht="18" customHeight="1">
      <c r="B19" s="81"/>
      <c r="E19" s="79" t="str">
        <f>IF('Rekapitulace stavby'!E17="","",'Rekapitulace stavby'!E17)</f>
        <v xml:space="preserve"> </v>
      </c>
      <c r="I19" s="79" t="s">
        <v>23</v>
      </c>
      <c r="J19" s="79" t="str">
        <f>IF('Rekapitulace stavby'!AN17="","",'Rekapitulace stavby'!AN17)</f>
        <v/>
      </c>
      <c r="L19" s="81"/>
    </row>
    <row r="20" spans="2:12" s="80" customFormat="1" ht="6.95" customHeight="1">
      <c r="B20" s="81"/>
      <c r="L20" s="81"/>
    </row>
    <row r="21" spans="2:12" s="80" customFormat="1" ht="12" customHeight="1">
      <c r="B21" s="81"/>
      <c r="D21" s="79" t="s">
        <v>30</v>
      </c>
      <c r="I21" s="79" t="s">
        <v>22</v>
      </c>
      <c r="J21" s="79"/>
      <c r="L21" s="81"/>
    </row>
    <row r="22" spans="2:12" s="80" customFormat="1" ht="18" customHeight="1">
      <c r="B22" s="81"/>
      <c r="E22" s="79"/>
      <c r="I22" s="79" t="s">
        <v>23</v>
      </c>
      <c r="J22" s="79"/>
      <c r="L22" s="81"/>
    </row>
    <row r="23" spans="2:12" s="80" customFormat="1" ht="6.95" customHeight="1">
      <c r="B23" s="81"/>
      <c r="L23" s="81"/>
    </row>
    <row r="24" spans="2:12" s="80" customFormat="1" ht="12" customHeight="1">
      <c r="B24" s="81"/>
      <c r="D24" s="79" t="s">
        <v>32</v>
      </c>
      <c r="L24" s="81"/>
    </row>
    <row r="25" spans="2:12" s="83" customFormat="1" ht="16.5" customHeight="1">
      <c r="B25" s="84"/>
      <c r="E25" s="201"/>
      <c r="F25" s="201"/>
      <c r="G25" s="201"/>
      <c r="H25" s="201"/>
      <c r="L25" s="84"/>
    </row>
    <row r="26" spans="2:12" s="80" customFormat="1" ht="6.95" customHeight="1">
      <c r="B26" s="81"/>
      <c r="L26" s="81"/>
    </row>
    <row r="27" spans="2:12" s="80" customFormat="1" ht="6.95" customHeight="1">
      <c r="B27" s="81"/>
      <c r="D27" s="85"/>
      <c r="E27" s="85"/>
      <c r="F27" s="85"/>
      <c r="G27" s="85"/>
      <c r="H27" s="85"/>
      <c r="I27" s="85"/>
      <c r="J27" s="85"/>
      <c r="K27" s="85"/>
      <c r="L27" s="81"/>
    </row>
    <row r="28" spans="2:12" s="80" customFormat="1" ht="25.5" customHeight="1">
      <c r="B28" s="81"/>
      <c r="D28" s="86" t="s">
        <v>33</v>
      </c>
      <c r="J28" s="87">
        <f>ROUND(J118, 2)</f>
        <v>0</v>
      </c>
      <c r="L28" s="81"/>
    </row>
    <row r="29" spans="2:12" s="80" customFormat="1" ht="6.95" customHeight="1">
      <c r="B29" s="81"/>
      <c r="D29" s="85"/>
      <c r="E29" s="85"/>
      <c r="F29" s="85"/>
      <c r="G29" s="85"/>
      <c r="H29" s="85"/>
      <c r="I29" s="85"/>
      <c r="J29" s="85"/>
      <c r="K29" s="85"/>
      <c r="L29" s="81"/>
    </row>
    <row r="30" spans="2:12" s="80" customFormat="1" ht="14.45" customHeight="1">
      <c r="B30" s="81"/>
      <c r="F30" s="88" t="s">
        <v>35</v>
      </c>
      <c r="I30" s="88" t="s">
        <v>34</v>
      </c>
      <c r="J30" s="88" t="s">
        <v>36</v>
      </c>
      <c r="L30" s="81"/>
    </row>
    <row r="31" spans="2:12" s="80" customFormat="1" ht="14.45" customHeight="1">
      <c r="B31" s="81"/>
      <c r="D31" s="89" t="s">
        <v>37</v>
      </c>
      <c r="E31" s="79" t="s">
        <v>38</v>
      </c>
      <c r="F31" s="90">
        <f>ROUND((SUM(BE118:BE178)),  2)</f>
        <v>0</v>
      </c>
      <c r="I31" s="91">
        <v>0.21</v>
      </c>
      <c r="J31" s="90">
        <f>ROUND(((SUM(BE118:BE178))*I31),  2)</f>
        <v>0</v>
      </c>
      <c r="L31" s="81"/>
    </row>
    <row r="32" spans="2:12" s="80" customFormat="1" ht="14.45" customHeight="1">
      <c r="B32" s="81"/>
      <c r="E32" s="79" t="s">
        <v>39</v>
      </c>
      <c r="F32" s="90">
        <f>ROUND((SUM(BF118:BF178)),  2)</f>
        <v>0</v>
      </c>
      <c r="I32" s="91">
        <v>0.12</v>
      </c>
      <c r="J32" s="90">
        <f>ROUND(((SUM(BF118:BF178))*I32),  2)</f>
        <v>0</v>
      </c>
      <c r="L32" s="81"/>
    </row>
    <row r="33" spans="2:12" s="80" customFormat="1" ht="14.45" hidden="1" customHeight="1">
      <c r="B33" s="81"/>
      <c r="E33" s="79" t="s">
        <v>40</v>
      </c>
      <c r="F33" s="90">
        <f>ROUND((SUM(BG118:BG178)),  2)</f>
        <v>0</v>
      </c>
      <c r="I33" s="91">
        <v>0.21</v>
      </c>
      <c r="J33" s="90">
        <f>0</f>
        <v>0</v>
      </c>
      <c r="L33" s="81"/>
    </row>
    <row r="34" spans="2:12" s="80" customFormat="1" ht="14.45" hidden="1" customHeight="1">
      <c r="B34" s="81"/>
      <c r="E34" s="79" t="s">
        <v>41</v>
      </c>
      <c r="F34" s="90">
        <f>ROUND((SUM(BH118:BH178)),  2)</f>
        <v>0</v>
      </c>
      <c r="I34" s="91">
        <v>0.12</v>
      </c>
      <c r="J34" s="90">
        <f>0</f>
        <v>0</v>
      </c>
      <c r="L34" s="81"/>
    </row>
    <row r="35" spans="2:12" s="80" customFormat="1" ht="14.45" hidden="1" customHeight="1">
      <c r="B35" s="81"/>
      <c r="E35" s="79" t="s">
        <v>42</v>
      </c>
      <c r="F35" s="90">
        <f>ROUND((SUM(BI118:BI178)),  2)</f>
        <v>0</v>
      </c>
      <c r="I35" s="91">
        <v>0</v>
      </c>
      <c r="J35" s="90">
        <f>0</f>
        <v>0</v>
      </c>
      <c r="L35" s="81"/>
    </row>
    <row r="36" spans="2:12" s="80" customFormat="1" ht="6.95" customHeight="1">
      <c r="B36" s="81"/>
      <c r="L36" s="81"/>
    </row>
    <row r="37" spans="2:12" s="80" customFormat="1" ht="25.5" customHeight="1">
      <c r="B37" s="81"/>
      <c r="C37" s="92"/>
      <c r="D37" s="93" t="s">
        <v>43</v>
      </c>
      <c r="E37" s="94"/>
      <c r="F37" s="94"/>
      <c r="G37" s="95" t="s">
        <v>44</v>
      </c>
      <c r="H37" s="96" t="s">
        <v>45</v>
      </c>
      <c r="I37" s="94"/>
      <c r="J37" s="97">
        <f>SUM(J28:J35)</f>
        <v>0</v>
      </c>
      <c r="K37" s="98"/>
      <c r="L37" s="81"/>
    </row>
    <row r="38" spans="2:12" s="80" customFormat="1" ht="14.45" customHeight="1">
      <c r="B38" s="81"/>
      <c r="L38" s="81"/>
    </row>
    <row r="39" spans="2:12" ht="14.45" customHeight="1">
      <c r="B39" s="77"/>
      <c r="L39" s="77"/>
    </row>
    <row r="40" spans="2:12" ht="14.45" customHeight="1">
      <c r="B40" s="77"/>
      <c r="L40" s="77"/>
    </row>
    <row r="41" spans="2:12" ht="14.45" customHeight="1">
      <c r="B41" s="77"/>
      <c r="L41" s="77"/>
    </row>
    <row r="42" spans="2:12" ht="14.45" customHeight="1">
      <c r="B42" s="77"/>
      <c r="L42" s="77"/>
    </row>
    <row r="43" spans="2:12" ht="14.45" customHeight="1">
      <c r="B43" s="77"/>
      <c r="L43" s="77"/>
    </row>
    <row r="44" spans="2:12" ht="14.45" customHeight="1">
      <c r="B44" s="77"/>
      <c r="L44" s="77"/>
    </row>
    <row r="45" spans="2:12" ht="14.45" customHeight="1">
      <c r="B45" s="77"/>
      <c r="L45" s="77"/>
    </row>
    <row r="46" spans="2:12" ht="14.45" customHeight="1">
      <c r="B46" s="77"/>
      <c r="L46" s="77"/>
    </row>
    <row r="47" spans="2:12" ht="14.45" customHeight="1">
      <c r="B47" s="77"/>
      <c r="L47" s="77"/>
    </row>
    <row r="48" spans="2:12" ht="14.45" customHeight="1">
      <c r="B48" s="77"/>
      <c r="L48" s="77"/>
    </row>
    <row r="49" spans="2:12" ht="14.45" customHeight="1">
      <c r="B49" s="77"/>
      <c r="L49" s="77"/>
    </row>
    <row r="50" spans="2:12" s="80" customFormat="1" ht="14.45" customHeight="1">
      <c r="B50" s="81"/>
      <c r="D50" s="99" t="s">
        <v>46</v>
      </c>
      <c r="E50" s="100"/>
      <c r="F50" s="100"/>
      <c r="G50" s="99" t="s">
        <v>47</v>
      </c>
      <c r="H50" s="100"/>
      <c r="I50" s="100"/>
      <c r="J50" s="100"/>
      <c r="K50" s="100"/>
      <c r="L50" s="81"/>
    </row>
    <row r="51" spans="2:12">
      <c r="B51" s="77"/>
      <c r="L51" s="77"/>
    </row>
    <row r="52" spans="2:12">
      <c r="B52" s="77"/>
      <c r="L52" s="77"/>
    </row>
    <row r="53" spans="2:12">
      <c r="B53" s="77"/>
      <c r="L53" s="77"/>
    </row>
    <row r="54" spans="2:12">
      <c r="B54" s="77"/>
      <c r="L54" s="77"/>
    </row>
    <row r="55" spans="2:12">
      <c r="B55" s="77"/>
      <c r="L55" s="77"/>
    </row>
    <row r="56" spans="2:12">
      <c r="B56" s="77"/>
      <c r="L56" s="77"/>
    </row>
    <row r="57" spans="2:12">
      <c r="B57" s="77"/>
      <c r="L57" s="77"/>
    </row>
    <row r="58" spans="2:12">
      <c r="B58" s="77"/>
      <c r="L58" s="77"/>
    </row>
    <row r="59" spans="2:12">
      <c r="B59" s="77"/>
      <c r="L59" s="77"/>
    </row>
    <row r="60" spans="2:12">
      <c r="B60" s="77"/>
      <c r="L60" s="77"/>
    </row>
    <row r="61" spans="2:12" s="80" customFormat="1" ht="12.75">
      <c r="B61" s="81"/>
      <c r="D61" s="101" t="s">
        <v>48</v>
      </c>
      <c r="E61" s="102"/>
      <c r="F61" s="103" t="s">
        <v>49</v>
      </c>
      <c r="G61" s="101" t="s">
        <v>48</v>
      </c>
      <c r="H61" s="102"/>
      <c r="I61" s="102"/>
      <c r="J61" s="104" t="s">
        <v>49</v>
      </c>
      <c r="K61" s="102"/>
      <c r="L61" s="81"/>
    </row>
    <row r="62" spans="2:12">
      <c r="B62" s="77"/>
      <c r="L62" s="77"/>
    </row>
    <row r="63" spans="2:12">
      <c r="B63" s="77"/>
      <c r="L63" s="77"/>
    </row>
    <row r="64" spans="2:12">
      <c r="B64" s="77"/>
      <c r="L64" s="77"/>
    </row>
    <row r="65" spans="2:12" s="80" customFormat="1" ht="12.75">
      <c r="B65" s="81"/>
      <c r="D65" s="99" t="s">
        <v>50</v>
      </c>
      <c r="E65" s="100"/>
      <c r="F65" s="100"/>
      <c r="G65" s="99" t="s">
        <v>51</v>
      </c>
      <c r="H65" s="100"/>
      <c r="I65" s="100"/>
      <c r="J65" s="100"/>
      <c r="K65" s="100"/>
      <c r="L65" s="81"/>
    </row>
    <row r="66" spans="2:12">
      <c r="B66" s="77"/>
      <c r="L66" s="77"/>
    </row>
    <row r="67" spans="2:12">
      <c r="B67" s="77"/>
      <c r="L67" s="77"/>
    </row>
    <row r="68" spans="2:12">
      <c r="B68" s="77"/>
      <c r="L68" s="77"/>
    </row>
    <row r="69" spans="2:12">
      <c r="B69" s="77"/>
      <c r="L69" s="77"/>
    </row>
    <row r="70" spans="2:12">
      <c r="B70" s="77"/>
      <c r="L70" s="77"/>
    </row>
    <row r="71" spans="2:12">
      <c r="B71" s="77"/>
      <c r="L71" s="77"/>
    </row>
    <row r="72" spans="2:12">
      <c r="B72" s="77"/>
      <c r="L72" s="77"/>
    </row>
    <row r="73" spans="2:12">
      <c r="B73" s="77"/>
      <c r="L73" s="77"/>
    </row>
    <row r="74" spans="2:12">
      <c r="B74" s="77"/>
      <c r="L74" s="77"/>
    </row>
    <row r="75" spans="2:12">
      <c r="B75" s="77"/>
      <c r="L75" s="77"/>
    </row>
    <row r="76" spans="2:12" s="80" customFormat="1" ht="12.75">
      <c r="B76" s="81"/>
      <c r="D76" s="101" t="s">
        <v>48</v>
      </c>
      <c r="E76" s="102"/>
      <c r="F76" s="103" t="s">
        <v>49</v>
      </c>
      <c r="G76" s="101" t="s">
        <v>48</v>
      </c>
      <c r="H76" s="102"/>
      <c r="I76" s="102"/>
      <c r="J76" s="104" t="s">
        <v>49</v>
      </c>
      <c r="K76" s="102"/>
      <c r="L76" s="81"/>
    </row>
    <row r="77" spans="2:12" s="80" customFormat="1" ht="14.45" customHeight="1">
      <c r="B77" s="105"/>
      <c r="C77" s="106"/>
      <c r="D77" s="106"/>
      <c r="E77" s="106"/>
      <c r="F77" s="106"/>
      <c r="G77" s="106"/>
      <c r="H77" s="106"/>
      <c r="I77" s="106"/>
      <c r="J77" s="106"/>
      <c r="K77" s="106"/>
      <c r="L77" s="81"/>
    </row>
    <row r="81" spans="2:47" s="80" customFormat="1" ht="6.95" hidden="1" customHeight="1">
      <c r="B81" s="107"/>
      <c r="C81" s="108"/>
      <c r="D81" s="108"/>
      <c r="E81" s="108"/>
      <c r="F81" s="108"/>
      <c r="G81" s="108"/>
      <c r="H81" s="108"/>
      <c r="I81" s="108"/>
      <c r="J81" s="108"/>
      <c r="K81" s="108"/>
      <c r="L81" s="81"/>
    </row>
    <row r="82" spans="2:47" s="80" customFormat="1" ht="24.95" hidden="1" customHeight="1">
      <c r="B82" s="81"/>
      <c r="C82" s="78" t="s">
        <v>81</v>
      </c>
      <c r="L82" s="81"/>
    </row>
    <row r="83" spans="2:47" s="80" customFormat="1" ht="6.95" hidden="1" customHeight="1">
      <c r="B83" s="81"/>
      <c r="L83" s="81"/>
    </row>
    <row r="84" spans="2:47" s="80" customFormat="1" ht="12" hidden="1" customHeight="1">
      <c r="B84" s="81"/>
      <c r="C84" s="79" t="s">
        <v>13</v>
      </c>
      <c r="L84" s="81"/>
    </row>
    <row r="85" spans="2:47" s="80" customFormat="1" ht="16.5" hidden="1" customHeight="1">
      <c r="B85" s="81"/>
      <c r="E85" s="202" t="str">
        <f>E7</f>
        <v>Gymnázium a grafická SOŠ  Přelouč - přeložka TZI a odvětrání kanalizace</v>
      </c>
      <c r="F85" s="202"/>
      <c r="G85" s="202"/>
      <c r="H85" s="202"/>
      <c r="L85" s="81"/>
    </row>
    <row r="86" spans="2:47" s="80" customFormat="1" ht="6.95" hidden="1" customHeight="1">
      <c r="B86" s="81"/>
      <c r="L86" s="81"/>
    </row>
    <row r="87" spans="2:47" s="80" customFormat="1" ht="12" hidden="1" customHeight="1">
      <c r="B87" s="81"/>
      <c r="C87" s="79" t="s">
        <v>17</v>
      </c>
      <c r="F87" s="79" t="str">
        <f>F10</f>
        <v>Obránců míru 1025, Přelouč</v>
      </c>
      <c r="I87" s="79" t="s">
        <v>19</v>
      </c>
      <c r="J87" s="82" t="str">
        <f>IF(J10="","",J10)</f>
        <v/>
      </c>
      <c r="L87" s="81"/>
    </row>
    <row r="88" spans="2:47" s="80" customFormat="1" ht="6.95" hidden="1" customHeight="1">
      <c r="B88" s="81"/>
      <c r="L88" s="81"/>
    </row>
    <row r="89" spans="2:47" s="80" customFormat="1" ht="15.2" hidden="1" customHeight="1">
      <c r="B89" s="81"/>
      <c r="C89" s="79" t="s">
        <v>21</v>
      </c>
      <c r="F89" s="79" t="str">
        <f>E13</f>
        <v xml:space="preserve"> </v>
      </c>
      <c r="I89" s="79" t="s">
        <v>28</v>
      </c>
      <c r="J89" s="109" t="str">
        <f>E19</f>
        <v xml:space="preserve"> </v>
      </c>
      <c r="L89" s="81"/>
    </row>
    <row r="90" spans="2:47" s="80" customFormat="1" ht="15.2" hidden="1" customHeight="1">
      <c r="B90" s="81"/>
      <c r="C90" s="79" t="s">
        <v>24</v>
      </c>
      <c r="F90" s="79" t="str">
        <f>IF(E16="","",E16)</f>
        <v/>
      </c>
      <c r="I90" s="79" t="s">
        <v>30</v>
      </c>
      <c r="J90" s="109">
        <f>E22</f>
        <v>0</v>
      </c>
      <c r="L90" s="81"/>
    </row>
    <row r="91" spans="2:47" s="80" customFormat="1" ht="10.35" hidden="1" customHeight="1">
      <c r="B91" s="81"/>
      <c r="L91" s="81"/>
    </row>
    <row r="92" spans="2:47" s="80" customFormat="1" ht="29.25" hidden="1" customHeight="1">
      <c r="B92" s="81"/>
      <c r="C92" s="110" t="s">
        <v>82</v>
      </c>
      <c r="D92" s="92"/>
      <c r="E92" s="92"/>
      <c r="F92" s="92"/>
      <c r="G92" s="92"/>
      <c r="H92" s="92"/>
      <c r="I92" s="92"/>
      <c r="J92" s="111" t="s">
        <v>83</v>
      </c>
      <c r="K92" s="92"/>
      <c r="L92" s="81"/>
    </row>
    <row r="93" spans="2:47" s="80" customFormat="1" ht="10.35" hidden="1" customHeight="1">
      <c r="B93" s="81"/>
      <c r="L93" s="81"/>
    </row>
    <row r="94" spans="2:47" s="80" customFormat="1" ht="22.9" hidden="1" customHeight="1">
      <c r="B94" s="81"/>
      <c r="C94" s="112" t="s">
        <v>84</v>
      </c>
      <c r="J94" s="87">
        <f>J118</f>
        <v>0</v>
      </c>
      <c r="L94" s="81"/>
      <c r="AU94" s="74" t="s">
        <v>85</v>
      </c>
    </row>
    <row r="95" spans="2:47" s="113" customFormat="1" ht="24.95" hidden="1" customHeight="1">
      <c r="B95" s="114"/>
      <c r="D95" s="115" t="s">
        <v>86</v>
      </c>
      <c r="E95" s="116"/>
      <c r="F95" s="116"/>
      <c r="G95" s="116"/>
      <c r="H95" s="116"/>
      <c r="I95" s="116"/>
      <c r="J95" s="117">
        <f>J119</f>
        <v>0</v>
      </c>
      <c r="L95" s="114"/>
    </row>
    <row r="96" spans="2:47" s="118" customFormat="1" ht="19.899999999999999" hidden="1" customHeight="1">
      <c r="B96" s="119"/>
      <c r="D96" s="120" t="s">
        <v>87</v>
      </c>
      <c r="E96" s="121"/>
      <c r="F96" s="121"/>
      <c r="G96" s="121"/>
      <c r="H96" s="121"/>
      <c r="I96" s="121"/>
      <c r="J96" s="122">
        <f>J120</f>
        <v>0</v>
      </c>
      <c r="L96" s="119"/>
    </row>
    <row r="97" spans="2:12" s="118" customFormat="1" ht="19.899999999999999" hidden="1" customHeight="1">
      <c r="B97" s="119"/>
      <c r="D97" s="120" t="s">
        <v>88</v>
      </c>
      <c r="E97" s="121"/>
      <c r="F97" s="121"/>
      <c r="G97" s="121"/>
      <c r="H97" s="121"/>
      <c r="I97" s="121"/>
      <c r="J97" s="122">
        <f>J129</f>
        <v>0</v>
      </c>
      <c r="L97" s="119"/>
    </row>
    <row r="98" spans="2:12" s="118" customFormat="1" ht="19.899999999999999" hidden="1" customHeight="1">
      <c r="B98" s="119"/>
      <c r="D98" s="120" t="s">
        <v>89</v>
      </c>
      <c r="E98" s="121"/>
      <c r="F98" s="121"/>
      <c r="G98" s="121"/>
      <c r="H98" s="121"/>
      <c r="I98" s="121"/>
      <c r="J98" s="122">
        <f>J137</f>
        <v>0</v>
      </c>
      <c r="L98" s="119"/>
    </row>
    <row r="99" spans="2:12" s="118" customFormat="1" ht="19.899999999999999" hidden="1" customHeight="1">
      <c r="B99" s="119"/>
      <c r="D99" s="120" t="s">
        <v>90</v>
      </c>
      <c r="E99" s="121"/>
      <c r="F99" s="121"/>
      <c r="G99" s="121"/>
      <c r="H99" s="121"/>
      <c r="I99" s="121"/>
      <c r="J99" s="122">
        <f>J170</f>
        <v>0</v>
      </c>
      <c r="L99" s="119"/>
    </row>
    <row r="100" spans="2:12" s="118" customFormat="1" ht="19.899999999999999" hidden="1" customHeight="1">
      <c r="B100" s="119"/>
      <c r="D100" s="120" t="s">
        <v>91</v>
      </c>
      <c r="E100" s="121"/>
      <c r="F100" s="121"/>
      <c r="G100" s="121"/>
      <c r="H100" s="121"/>
      <c r="I100" s="121"/>
      <c r="J100" s="122">
        <f>J176</f>
        <v>0</v>
      </c>
      <c r="L100" s="119"/>
    </row>
    <row r="101" spans="2:12" s="80" customFormat="1" ht="21.95" hidden="1" customHeight="1">
      <c r="B101" s="81"/>
      <c r="L101" s="81"/>
    </row>
    <row r="102" spans="2:12" s="80" customFormat="1" ht="6.95" hidden="1" customHeight="1">
      <c r="B102" s="105"/>
      <c r="C102" s="106"/>
      <c r="D102" s="106"/>
      <c r="E102" s="106"/>
      <c r="F102" s="106"/>
      <c r="G102" s="106"/>
      <c r="H102" s="106"/>
      <c r="I102" s="106"/>
      <c r="J102" s="106"/>
      <c r="K102" s="106"/>
      <c r="L102" s="81"/>
    </row>
    <row r="103" spans="2:12" hidden="1"/>
    <row r="104" spans="2:12" hidden="1"/>
    <row r="105" spans="2:12" hidden="1"/>
    <row r="106" spans="2:12" s="80" customFormat="1" ht="6.95" customHeight="1">
      <c r="B106" s="107"/>
      <c r="C106" s="108"/>
      <c r="D106" s="108"/>
      <c r="E106" s="108"/>
      <c r="F106" s="108"/>
      <c r="G106" s="108"/>
      <c r="H106" s="108"/>
      <c r="I106" s="108"/>
      <c r="J106" s="108"/>
      <c r="K106" s="108"/>
      <c r="L106" s="81"/>
    </row>
    <row r="107" spans="2:12" s="80" customFormat="1" ht="24.95" customHeight="1">
      <c r="B107" s="81"/>
      <c r="C107" s="78" t="s">
        <v>92</v>
      </c>
      <c r="L107" s="81"/>
    </row>
    <row r="108" spans="2:12" s="80" customFormat="1" ht="6.95" customHeight="1">
      <c r="B108" s="81"/>
      <c r="L108" s="81"/>
    </row>
    <row r="109" spans="2:12" s="80" customFormat="1" ht="12" customHeight="1">
      <c r="B109" s="81"/>
      <c r="C109" s="79" t="s">
        <v>13</v>
      </c>
      <c r="L109" s="81"/>
    </row>
    <row r="110" spans="2:12" s="80" customFormat="1" ht="16.5" customHeight="1">
      <c r="B110" s="81"/>
      <c r="E110" s="200" t="str">
        <f>E7</f>
        <v>Gymnázium a grafická SOŠ  Přelouč - přeložka TZI a odvětrání kanalizace</v>
      </c>
      <c r="F110" s="200"/>
      <c r="G110" s="200"/>
      <c r="H110" s="200"/>
      <c r="L110" s="81"/>
    </row>
    <row r="111" spans="2:12" s="80" customFormat="1" ht="6.95" customHeight="1">
      <c r="B111" s="81"/>
      <c r="L111" s="81"/>
    </row>
    <row r="112" spans="2:12" s="80" customFormat="1" ht="12" customHeight="1">
      <c r="B112" s="81"/>
      <c r="C112" s="79" t="s">
        <v>17</v>
      </c>
      <c r="F112" s="79" t="str">
        <f>F10</f>
        <v>Obránců míru 1025, Přelouč</v>
      </c>
      <c r="I112" s="79" t="s">
        <v>19</v>
      </c>
      <c r="J112" s="82" t="str">
        <f>IF(J10="","",J10)</f>
        <v/>
      </c>
      <c r="L112" s="81"/>
    </row>
    <row r="113" spans="2:65" s="80" customFormat="1" ht="6.95" customHeight="1">
      <c r="B113" s="81"/>
      <c r="L113" s="81"/>
    </row>
    <row r="114" spans="2:65" s="80" customFormat="1" ht="15.2" customHeight="1">
      <c r="B114" s="81"/>
      <c r="C114" s="79" t="s">
        <v>21</v>
      </c>
      <c r="F114" s="79" t="s">
        <v>340</v>
      </c>
      <c r="I114" s="79" t="s">
        <v>28</v>
      </c>
      <c r="J114" s="109" t="str">
        <f>E19</f>
        <v xml:space="preserve"> </v>
      </c>
      <c r="L114" s="81"/>
    </row>
    <row r="115" spans="2:65" s="80" customFormat="1" ht="15.2" customHeight="1">
      <c r="B115" s="81"/>
      <c r="C115" s="79" t="s">
        <v>24</v>
      </c>
      <c r="F115" s="79" t="str">
        <f>IF(E16="","",E16)</f>
        <v/>
      </c>
      <c r="I115" s="79" t="s">
        <v>30</v>
      </c>
      <c r="J115" s="109">
        <f>E22</f>
        <v>0</v>
      </c>
      <c r="L115" s="81"/>
    </row>
    <row r="116" spans="2:65" s="80" customFormat="1" ht="10.35" customHeight="1">
      <c r="B116" s="81"/>
      <c r="L116" s="81"/>
    </row>
    <row r="117" spans="2:65" s="123" customFormat="1" ht="29.25" customHeight="1">
      <c r="B117" s="124"/>
      <c r="C117" s="125" t="s">
        <v>93</v>
      </c>
      <c r="D117" s="126" t="s">
        <v>58</v>
      </c>
      <c r="E117" s="126" t="s">
        <v>54</v>
      </c>
      <c r="F117" s="126" t="s">
        <v>55</v>
      </c>
      <c r="G117" s="126" t="s">
        <v>94</v>
      </c>
      <c r="H117" s="126" t="s">
        <v>95</v>
      </c>
      <c r="I117" s="126" t="s">
        <v>96</v>
      </c>
      <c r="J117" s="127" t="s">
        <v>83</v>
      </c>
      <c r="K117" s="128" t="s">
        <v>97</v>
      </c>
      <c r="L117" s="124"/>
      <c r="M117" s="129"/>
      <c r="N117" s="130" t="s">
        <v>37</v>
      </c>
      <c r="O117" s="130" t="s">
        <v>98</v>
      </c>
      <c r="P117" s="130" t="s">
        <v>99</v>
      </c>
      <c r="Q117" s="130" t="s">
        <v>100</v>
      </c>
      <c r="R117" s="130" t="s">
        <v>101</v>
      </c>
      <c r="S117" s="130" t="s">
        <v>102</v>
      </c>
      <c r="T117" s="131" t="s">
        <v>103</v>
      </c>
    </row>
    <row r="118" spans="2:65" s="80" customFormat="1" ht="22.9" customHeight="1">
      <c r="B118" s="81"/>
      <c r="C118" s="112" t="s">
        <v>104</v>
      </c>
      <c r="J118" s="132">
        <f>BK118</f>
        <v>0</v>
      </c>
      <c r="L118" s="81"/>
      <c r="M118" s="133"/>
      <c r="N118" s="85"/>
      <c r="O118" s="85"/>
      <c r="P118" s="134">
        <f>P119</f>
        <v>1240.7619999999999</v>
      </c>
      <c r="Q118" s="85"/>
      <c r="R118" s="134">
        <f>R119</f>
        <v>5.1557679599999995</v>
      </c>
      <c r="S118" s="85"/>
      <c r="T118" s="135">
        <f>T119</f>
        <v>13.029999999999998</v>
      </c>
      <c r="AT118" s="74" t="s">
        <v>72</v>
      </c>
      <c r="AU118" s="74" t="s">
        <v>85</v>
      </c>
      <c r="BK118" s="136">
        <f>BK119</f>
        <v>0</v>
      </c>
    </row>
    <row r="119" spans="2:65" s="137" customFormat="1" ht="25.9" customHeight="1">
      <c r="B119" s="138"/>
      <c r="D119" s="139" t="s">
        <v>72</v>
      </c>
      <c r="E119" s="140" t="s">
        <v>105</v>
      </c>
      <c r="F119" s="140" t="s">
        <v>106</v>
      </c>
      <c r="J119" s="141">
        <f>BK119</f>
        <v>0</v>
      </c>
      <c r="L119" s="138"/>
      <c r="M119" s="142"/>
      <c r="N119" s="143"/>
      <c r="O119" s="143"/>
      <c r="P119" s="144">
        <f>P120+P129+P137+P170+P176</f>
        <v>1240.7619999999999</v>
      </c>
      <c r="Q119" s="143"/>
      <c r="R119" s="144">
        <f>R120+R129+R137+R170+R176</f>
        <v>5.1557679599999995</v>
      </c>
      <c r="S119" s="143"/>
      <c r="T119" s="145">
        <f>T120+T129+T137+T170+T176</f>
        <v>13.029999999999998</v>
      </c>
      <c r="AR119" s="139" t="s">
        <v>80</v>
      </c>
      <c r="AT119" s="146" t="s">
        <v>72</v>
      </c>
      <c r="AU119" s="146" t="s">
        <v>73</v>
      </c>
      <c r="AY119" s="139" t="s">
        <v>107</v>
      </c>
      <c r="BK119" s="147">
        <f>BK120+BK129+BK137+BK170+BK176</f>
        <v>0</v>
      </c>
    </row>
    <row r="120" spans="2:65" s="137" customFormat="1" ht="22.9" customHeight="1">
      <c r="B120" s="138"/>
      <c r="C120" s="148"/>
      <c r="D120" s="149" t="s">
        <v>72</v>
      </c>
      <c r="E120" s="149" t="s">
        <v>108</v>
      </c>
      <c r="F120" s="149" t="s">
        <v>109</v>
      </c>
      <c r="G120" s="148"/>
      <c r="H120" s="148"/>
      <c r="I120" s="148"/>
      <c r="J120" s="150">
        <f>BK120</f>
        <v>0</v>
      </c>
      <c r="L120" s="138"/>
      <c r="M120" s="142"/>
      <c r="N120" s="143"/>
      <c r="O120" s="143"/>
      <c r="P120" s="144">
        <f>SUM(P121:P128)</f>
        <v>119.456</v>
      </c>
      <c r="Q120" s="143"/>
      <c r="R120" s="144">
        <f>SUM(R121:R128)</f>
        <v>0.37577443000000005</v>
      </c>
      <c r="S120" s="143"/>
      <c r="T120" s="145">
        <f>SUM(T121:T128)</f>
        <v>2.0087999999999999</v>
      </c>
      <c r="AR120" s="139" t="s">
        <v>80</v>
      </c>
      <c r="AT120" s="146" t="s">
        <v>72</v>
      </c>
      <c r="AU120" s="146" t="s">
        <v>78</v>
      </c>
      <c r="AY120" s="139" t="s">
        <v>107</v>
      </c>
      <c r="BK120" s="147">
        <f>SUM(BK121:BK128)</f>
        <v>0</v>
      </c>
    </row>
    <row r="121" spans="2:65" s="80" customFormat="1" ht="16.5" customHeight="1">
      <c r="B121" s="151"/>
      <c r="C121" s="152" t="s">
        <v>78</v>
      </c>
      <c r="D121" s="152" t="s">
        <v>110</v>
      </c>
      <c r="E121" s="153" t="s">
        <v>111</v>
      </c>
      <c r="F121" s="154" t="s">
        <v>112</v>
      </c>
      <c r="G121" s="155" t="s">
        <v>113</v>
      </c>
      <c r="H121" s="156">
        <v>124</v>
      </c>
      <c r="I121" s="156"/>
      <c r="J121" s="156">
        <f t="shared" ref="J121:J128" si="0">ROUND(I121*H121,2)</f>
        <v>0</v>
      </c>
      <c r="K121" s="157"/>
      <c r="L121" s="81"/>
      <c r="M121" s="158"/>
      <c r="N121" s="159" t="s">
        <v>38</v>
      </c>
      <c r="O121" s="160">
        <v>0.26800000000000002</v>
      </c>
      <c r="P121" s="160">
        <f t="shared" ref="P121:P128" si="1">O121*H121</f>
        <v>33.231999999999999</v>
      </c>
      <c r="Q121" s="160">
        <v>0</v>
      </c>
      <c r="R121" s="160">
        <f t="shared" ref="R121:R128" si="2">Q121*H121</f>
        <v>0</v>
      </c>
      <c r="S121" s="160">
        <v>1.6199999999999999E-2</v>
      </c>
      <c r="T121" s="161">
        <f t="shared" ref="T121:T128" si="3">S121*H121</f>
        <v>2.0087999999999999</v>
      </c>
      <c r="AR121" s="162" t="s">
        <v>114</v>
      </c>
      <c r="AT121" s="162" t="s">
        <v>110</v>
      </c>
      <c r="AU121" s="162" t="s">
        <v>80</v>
      </c>
      <c r="AY121" s="74" t="s">
        <v>107</v>
      </c>
      <c r="BE121" s="163">
        <f t="shared" ref="BE121:BE128" si="4">IF(N121="základní",J121,0)</f>
        <v>0</v>
      </c>
      <c r="BF121" s="163">
        <f t="shared" ref="BF121:BF128" si="5">IF(N121="snížená",J121,0)</f>
        <v>0</v>
      </c>
      <c r="BG121" s="163">
        <f t="shared" ref="BG121:BG128" si="6">IF(N121="zákl. přenesená",J121,0)</f>
        <v>0</v>
      </c>
      <c r="BH121" s="163">
        <f t="shared" ref="BH121:BH128" si="7">IF(N121="sníž. přenesená",J121,0)</f>
        <v>0</v>
      </c>
      <c r="BI121" s="163">
        <f t="shared" ref="BI121:BI128" si="8">IF(N121="nulová",J121,0)</f>
        <v>0</v>
      </c>
      <c r="BJ121" s="74" t="s">
        <v>78</v>
      </c>
      <c r="BK121" s="163">
        <f t="shared" ref="BK121:BK128" si="9">ROUND(I121*H121,2)</f>
        <v>0</v>
      </c>
      <c r="BL121" s="74" t="s">
        <v>114</v>
      </c>
      <c r="BM121" s="162" t="s">
        <v>115</v>
      </c>
    </row>
    <row r="122" spans="2:65" s="80" customFormat="1" ht="16.5" customHeight="1">
      <c r="B122" s="151"/>
      <c r="C122" s="152" t="s">
        <v>80</v>
      </c>
      <c r="D122" s="152" t="s">
        <v>110</v>
      </c>
      <c r="E122" s="153" t="s">
        <v>116</v>
      </c>
      <c r="F122" s="154" t="s">
        <v>117</v>
      </c>
      <c r="G122" s="155" t="s">
        <v>118</v>
      </c>
      <c r="H122" s="156">
        <v>19</v>
      </c>
      <c r="I122" s="156"/>
      <c r="J122" s="156">
        <f t="shared" si="0"/>
        <v>0</v>
      </c>
      <c r="K122" s="157"/>
      <c r="L122" s="81"/>
      <c r="M122" s="158"/>
      <c r="N122" s="159" t="s">
        <v>38</v>
      </c>
      <c r="O122" s="160">
        <v>1.1679999999999999</v>
      </c>
      <c r="P122" s="160">
        <f t="shared" si="1"/>
        <v>22.192</v>
      </c>
      <c r="Q122" s="160">
        <v>2.2649699999999998E-3</v>
      </c>
      <c r="R122" s="160">
        <f t="shared" si="2"/>
        <v>4.3034429999999999E-2</v>
      </c>
      <c r="S122" s="160">
        <v>0</v>
      </c>
      <c r="T122" s="161">
        <f t="shared" si="3"/>
        <v>0</v>
      </c>
      <c r="AR122" s="162" t="s">
        <v>114</v>
      </c>
      <c r="AT122" s="162" t="s">
        <v>110</v>
      </c>
      <c r="AU122" s="162" t="s">
        <v>80</v>
      </c>
      <c r="AY122" s="74" t="s">
        <v>107</v>
      </c>
      <c r="BE122" s="163">
        <f t="shared" si="4"/>
        <v>0</v>
      </c>
      <c r="BF122" s="163">
        <f t="shared" si="5"/>
        <v>0</v>
      </c>
      <c r="BG122" s="163">
        <f t="shared" si="6"/>
        <v>0</v>
      </c>
      <c r="BH122" s="163">
        <f t="shared" si="7"/>
        <v>0</v>
      </c>
      <c r="BI122" s="163">
        <f t="shared" si="8"/>
        <v>0</v>
      </c>
      <c r="BJ122" s="74" t="s">
        <v>78</v>
      </c>
      <c r="BK122" s="163">
        <f t="shared" si="9"/>
        <v>0</v>
      </c>
      <c r="BL122" s="74" t="s">
        <v>114</v>
      </c>
      <c r="BM122" s="162" t="s">
        <v>119</v>
      </c>
    </row>
    <row r="123" spans="2:65" s="80" customFormat="1" ht="16.5" customHeight="1">
      <c r="B123" s="151"/>
      <c r="C123" s="152" t="s">
        <v>120</v>
      </c>
      <c r="D123" s="152" t="s">
        <v>110</v>
      </c>
      <c r="E123" s="153" t="s">
        <v>121</v>
      </c>
      <c r="F123" s="154" t="s">
        <v>122</v>
      </c>
      <c r="G123" s="155" t="s">
        <v>113</v>
      </c>
      <c r="H123" s="156">
        <v>124</v>
      </c>
      <c r="I123" s="156"/>
      <c r="J123" s="156">
        <f t="shared" si="0"/>
        <v>0</v>
      </c>
      <c r="K123" s="157"/>
      <c r="L123" s="81"/>
      <c r="M123" s="158"/>
      <c r="N123" s="159" t="s">
        <v>38</v>
      </c>
      <c r="O123" s="160">
        <v>0.46800000000000003</v>
      </c>
      <c r="P123" s="160">
        <f t="shared" si="1"/>
        <v>58.032000000000004</v>
      </c>
      <c r="Q123" s="160">
        <v>2.0950000000000001E-3</v>
      </c>
      <c r="R123" s="160">
        <f t="shared" si="2"/>
        <v>0.25978000000000001</v>
      </c>
      <c r="S123" s="160">
        <v>0</v>
      </c>
      <c r="T123" s="161">
        <f t="shared" si="3"/>
        <v>0</v>
      </c>
      <c r="AR123" s="162" t="s">
        <v>114</v>
      </c>
      <c r="AT123" s="162" t="s">
        <v>110</v>
      </c>
      <c r="AU123" s="162" t="s">
        <v>80</v>
      </c>
      <c r="AY123" s="74" t="s">
        <v>107</v>
      </c>
      <c r="BE123" s="163">
        <f t="shared" si="4"/>
        <v>0</v>
      </c>
      <c r="BF123" s="163">
        <f t="shared" si="5"/>
        <v>0</v>
      </c>
      <c r="BG123" s="163">
        <f t="shared" si="6"/>
        <v>0</v>
      </c>
      <c r="BH123" s="163">
        <f t="shared" si="7"/>
        <v>0</v>
      </c>
      <c r="BI123" s="163">
        <f t="shared" si="8"/>
        <v>0</v>
      </c>
      <c r="BJ123" s="74" t="s">
        <v>78</v>
      </c>
      <c r="BK123" s="163">
        <f t="shared" si="9"/>
        <v>0</v>
      </c>
      <c r="BL123" s="74" t="s">
        <v>114</v>
      </c>
      <c r="BM123" s="162" t="s">
        <v>123</v>
      </c>
    </row>
    <row r="124" spans="2:65" s="80" customFormat="1" ht="16.5" customHeight="1">
      <c r="B124" s="151"/>
      <c r="C124" s="164" t="s">
        <v>124</v>
      </c>
      <c r="D124" s="164" t="s">
        <v>125</v>
      </c>
      <c r="E124" s="165" t="s">
        <v>126</v>
      </c>
      <c r="F124" s="166" t="s">
        <v>127</v>
      </c>
      <c r="G124" s="167" t="s">
        <v>128</v>
      </c>
      <c r="H124" s="168">
        <v>19</v>
      </c>
      <c r="I124" s="168"/>
      <c r="J124" s="168">
        <f t="shared" si="0"/>
        <v>0</v>
      </c>
      <c r="K124" s="169"/>
      <c r="L124" s="170"/>
      <c r="M124" s="171"/>
      <c r="N124" s="172" t="s">
        <v>38</v>
      </c>
      <c r="O124" s="160">
        <v>0</v>
      </c>
      <c r="P124" s="160">
        <f t="shared" si="1"/>
        <v>0</v>
      </c>
      <c r="Q124" s="160">
        <v>1.92E-3</v>
      </c>
      <c r="R124" s="160">
        <f t="shared" si="2"/>
        <v>3.6479999999999999E-2</v>
      </c>
      <c r="S124" s="160">
        <v>0</v>
      </c>
      <c r="T124" s="161">
        <f t="shared" si="3"/>
        <v>0</v>
      </c>
      <c r="AR124" s="162" t="s">
        <v>129</v>
      </c>
      <c r="AT124" s="162" t="s">
        <v>125</v>
      </c>
      <c r="AU124" s="162" t="s">
        <v>80</v>
      </c>
      <c r="AY124" s="74" t="s">
        <v>107</v>
      </c>
      <c r="BE124" s="163">
        <f t="shared" si="4"/>
        <v>0</v>
      </c>
      <c r="BF124" s="163">
        <f t="shared" si="5"/>
        <v>0</v>
      </c>
      <c r="BG124" s="163">
        <f t="shared" si="6"/>
        <v>0</v>
      </c>
      <c r="BH124" s="163">
        <f t="shared" si="7"/>
        <v>0</v>
      </c>
      <c r="BI124" s="163">
        <f t="shared" si="8"/>
        <v>0</v>
      </c>
      <c r="BJ124" s="74" t="s">
        <v>78</v>
      </c>
      <c r="BK124" s="163">
        <f t="shared" si="9"/>
        <v>0</v>
      </c>
      <c r="BL124" s="74" t="s">
        <v>114</v>
      </c>
      <c r="BM124" s="162" t="s">
        <v>130</v>
      </c>
    </row>
    <row r="125" spans="2:65" s="80" customFormat="1" ht="16.5" customHeight="1">
      <c r="B125" s="151"/>
      <c r="C125" s="164" t="s">
        <v>131</v>
      </c>
      <c r="D125" s="164" t="s">
        <v>125</v>
      </c>
      <c r="E125" s="165" t="s">
        <v>132</v>
      </c>
      <c r="F125" s="166" t="s">
        <v>133</v>
      </c>
      <c r="G125" s="167" t="s">
        <v>128</v>
      </c>
      <c r="H125" s="168">
        <v>19</v>
      </c>
      <c r="I125" s="168"/>
      <c r="J125" s="168">
        <f t="shared" si="0"/>
        <v>0</v>
      </c>
      <c r="K125" s="169"/>
      <c r="L125" s="170"/>
      <c r="M125" s="171"/>
      <c r="N125" s="172" t="s">
        <v>38</v>
      </c>
      <c r="O125" s="160">
        <v>0</v>
      </c>
      <c r="P125" s="160">
        <f t="shared" si="1"/>
        <v>0</v>
      </c>
      <c r="Q125" s="160">
        <v>1.92E-3</v>
      </c>
      <c r="R125" s="160">
        <f t="shared" si="2"/>
        <v>3.6479999999999999E-2</v>
      </c>
      <c r="S125" s="160">
        <v>0</v>
      </c>
      <c r="T125" s="161">
        <f t="shared" si="3"/>
        <v>0</v>
      </c>
      <c r="AR125" s="162" t="s">
        <v>129</v>
      </c>
      <c r="AT125" s="162" t="s">
        <v>125</v>
      </c>
      <c r="AU125" s="162" t="s">
        <v>80</v>
      </c>
      <c r="AY125" s="74" t="s">
        <v>107</v>
      </c>
      <c r="BE125" s="163">
        <f t="shared" si="4"/>
        <v>0</v>
      </c>
      <c r="BF125" s="163">
        <f t="shared" si="5"/>
        <v>0</v>
      </c>
      <c r="BG125" s="163">
        <f t="shared" si="6"/>
        <v>0</v>
      </c>
      <c r="BH125" s="163">
        <f t="shared" si="7"/>
        <v>0</v>
      </c>
      <c r="BI125" s="163">
        <f t="shared" si="8"/>
        <v>0</v>
      </c>
      <c r="BJ125" s="74" t="s">
        <v>78</v>
      </c>
      <c r="BK125" s="163">
        <f t="shared" si="9"/>
        <v>0</v>
      </c>
      <c r="BL125" s="74" t="s">
        <v>114</v>
      </c>
      <c r="BM125" s="162" t="s">
        <v>134</v>
      </c>
    </row>
    <row r="126" spans="2:65" s="80" customFormat="1" ht="16.5" customHeight="1">
      <c r="B126" s="151"/>
      <c r="C126" s="152" t="s">
        <v>135</v>
      </c>
      <c r="D126" s="152" t="s">
        <v>110</v>
      </c>
      <c r="E126" s="153" t="s">
        <v>136</v>
      </c>
      <c r="F126" s="154" t="s">
        <v>137</v>
      </c>
      <c r="G126" s="155" t="s">
        <v>113</v>
      </c>
      <c r="H126" s="156">
        <v>124</v>
      </c>
      <c r="I126" s="156"/>
      <c r="J126" s="156">
        <f t="shared" si="0"/>
        <v>0</v>
      </c>
      <c r="K126" s="157"/>
      <c r="L126" s="81"/>
      <c r="M126" s="158"/>
      <c r="N126" s="159" t="s">
        <v>38</v>
      </c>
      <c r="O126" s="160">
        <v>4.8000000000000001E-2</v>
      </c>
      <c r="P126" s="160">
        <f t="shared" si="1"/>
        <v>5.952</v>
      </c>
      <c r="Q126" s="160">
        <v>0</v>
      </c>
      <c r="R126" s="160">
        <f t="shared" si="2"/>
        <v>0</v>
      </c>
      <c r="S126" s="160">
        <v>0</v>
      </c>
      <c r="T126" s="161">
        <f t="shared" si="3"/>
        <v>0</v>
      </c>
      <c r="AR126" s="162" t="s">
        <v>114</v>
      </c>
      <c r="AT126" s="162" t="s">
        <v>110</v>
      </c>
      <c r="AU126" s="162" t="s">
        <v>80</v>
      </c>
      <c r="AY126" s="74" t="s">
        <v>107</v>
      </c>
      <c r="BE126" s="163">
        <f t="shared" si="4"/>
        <v>0</v>
      </c>
      <c r="BF126" s="163">
        <f t="shared" si="5"/>
        <v>0</v>
      </c>
      <c r="BG126" s="163">
        <f t="shared" si="6"/>
        <v>0</v>
      </c>
      <c r="BH126" s="163">
        <f t="shared" si="7"/>
        <v>0</v>
      </c>
      <c r="BI126" s="163">
        <f t="shared" si="8"/>
        <v>0</v>
      </c>
      <c r="BJ126" s="74" t="s">
        <v>78</v>
      </c>
      <c r="BK126" s="163">
        <f t="shared" si="9"/>
        <v>0</v>
      </c>
      <c r="BL126" s="74" t="s">
        <v>114</v>
      </c>
      <c r="BM126" s="162" t="s">
        <v>138</v>
      </c>
    </row>
    <row r="127" spans="2:65" s="80" customFormat="1" ht="21.75" customHeight="1">
      <c r="B127" s="151"/>
      <c r="C127" s="152" t="s">
        <v>139</v>
      </c>
      <c r="D127" s="152" t="s">
        <v>110</v>
      </c>
      <c r="E127" s="153" t="s">
        <v>140</v>
      </c>
      <c r="F127" s="154" t="s">
        <v>141</v>
      </c>
      <c r="G127" s="155" t="s">
        <v>142</v>
      </c>
      <c r="H127" s="156">
        <v>1</v>
      </c>
      <c r="I127" s="156"/>
      <c r="J127" s="156">
        <f t="shared" si="0"/>
        <v>0</v>
      </c>
      <c r="K127" s="157"/>
      <c r="L127" s="81"/>
      <c r="M127" s="158"/>
      <c r="N127" s="159" t="s">
        <v>38</v>
      </c>
      <c r="O127" s="160">
        <v>4.8000000000000001E-2</v>
      </c>
      <c r="P127" s="160">
        <f t="shared" si="1"/>
        <v>4.8000000000000001E-2</v>
      </c>
      <c r="Q127" s="160">
        <v>0</v>
      </c>
      <c r="R127" s="160">
        <f t="shared" si="2"/>
        <v>0</v>
      </c>
      <c r="S127" s="160">
        <v>0</v>
      </c>
      <c r="T127" s="161">
        <f t="shared" si="3"/>
        <v>0</v>
      </c>
      <c r="AR127" s="162" t="s">
        <v>114</v>
      </c>
      <c r="AT127" s="162" t="s">
        <v>110</v>
      </c>
      <c r="AU127" s="162" t="s">
        <v>80</v>
      </c>
      <c r="AY127" s="74" t="s">
        <v>107</v>
      </c>
      <c r="BE127" s="163">
        <f t="shared" si="4"/>
        <v>0</v>
      </c>
      <c r="BF127" s="163">
        <f t="shared" si="5"/>
        <v>0</v>
      </c>
      <c r="BG127" s="163">
        <f t="shared" si="6"/>
        <v>0</v>
      </c>
      <c r="BH127" s="163">
        <f t="shared" si="7"/>
        <v>0</v>
      </c>
      <c r="BI127" s="163">
        <f t="shared" si="8"/>
        <v>0</v>
      </c>
      <c r="BJ127" s="74" t="s">
        <v>78</v>
      </c>
      <c r="BK127" s="163">
        <f t="shared" si="9"/>
        <v>0</v>
      </c>
      <c r="BL127" s="74" t="s">
        <v>114</v>
      </c>
      <c r="BM127" s="162" t="s">
        <v>143</v>
      </c>
    </row>
    <row r="128" spans="2:65" s="80" customFormat="1" ht="24.2" customHeight="1">
      <c r="B128" s="151"/>
      <c r="C128" s="152" t="s">
        <v>144</v>
      </c>
      <c r="D128" s="152" t="s">
        <v>110</v>
      </c>
      <c r="E128" s="153" t="s">
        <v>145</v>
      </c>
      <c r="F128" s="154" t="s">
        <v>146</v>
      </c>
      <c r="G128" s="155" t="s">
        <v>147</v>
      </c>
      <c r="H128" s="156">
        <v>2423.1999999999998</v>
      </c>
      <c r="I128" s="156"/>
      <c r="J128" s="156">
        <f t="shared" si="0"/>
        <v>0</v>
      </c>
      <c r="K128" s="157"/>
      <c r="L128" s="81"/>
      <c r="M128" s="158"/>
      <c r="N128" s="159" t="s">
        <v>38</v>
      </c>
      <c r="O128" s="160">
        <v>0</v>
      </c>
      <c r="P128" s="160">
        <f t="shared" si="1"/>
        <v>0</v>
      </c>
      <c r="Q128" s="160">
        <v>0</v>
      </c>
      <c r="R128" s="160">
        <f t="shared" si="2"/>
        <v>0</v>
      </c>
      <c r="S128" s="160">
        <v>0</v>
      </c>
      <c r="T128" s="161">
        <f t="shared" si="3"/>
        <v>0</v>
      </c>
      <c r="AR128" s="162" t="s">
        <v>114</v>
      </c>
      <c r="AT128" s="162" t="s">
        <v>110</v>
      </c>
      <c r="AU128" s="162" t="s">
        <v>80</v>
      </c>
      <c r="AY128" s="74" t="s">
        <v>107</v>
      </c>
      <c r="BE128" s="163">
        <f t="shared" si="4"/>
        <v>0</v>
      </c>
      <c r="BF128" s="163">
        <f t="shared" si="5"/>
        <v>0</v>
      </c>
      <c r="BG128" s="163">
        <f t="shared" si="6"/>
        <v>0</v>
      </c>
      <c r="BH128" s="163">
        <f t="shared" si="7"/>
        <v>0</v>
      </c>
      <c r="BI128" s="163">
        <f t="shared" si="8"/>
        <v>0</v>
      </c>
      <c r="BJ128" s="74" t="s">
        <v>78</v>
      </c>
      <c r="BK128" s="163">
        <f t="shared" si="9"/>
        <v>0</v>
      </c>
      <c r="BL128" s="74" t="s">
        <v>114</v>
      </c>
      <c r="BM128" s="162" t="s">
        <v>148</v>
      </c>
    </row>
    <row r="129" spans="2:65" s="137" customFormat="1" ht="22.9" customHeight="1">
      <c r="B129" s="138"/>
      <c r="C129" s="148"/>
      <c r="D129" s="149" t="s">
        <v>72</v>
      </c>
      <c r="E129" s="149" t="s">
        <v>149</v>
      </c>
      <c r="F129" s="149" t="s">
        <v>150</v>
      </c>
      <c r="G129" s="148"/>
      <c r="H129" s="148"/>
      <c r="I129" s="148"/>
      <c r="J129" s="150">
        <f>BK129</f>
        <v>0</v>
      </c>
      <c r="L129" s="138"/>
      <c r="M129" s="142"/>
      <c r="N129" s="143"/>
      <c r="O129" s="143"/>
      <c r="P129" s="144">
        <f>SUM(P130:P136)</f>
        <v>0</v>
      </c>
      <c r="Q129" s="143"/>
      <c r="R129" s="144">
        <f>SUM(R130:R136)</f>
        <v>0</v>
      </c>
      <c r="S129" s="143"/>
      <c r="T129" s="145">
        <f>SUM(T130:T136)</f>
        <v>0</v>
      </c>
      <c r="AR129" s="139" t="s">
        <v>80</v>
      </c>
      <c r="AT129" s="146" t="s">
        <v>72</v>
      </c>
      <c r="AU129" s="146" t="s">
        <v>78</v>
      </c>
      <c r="AY129" s="139" t="s">
        <v>107</v>
      </c>
      <c r="BK129" s="147">
        <f>SUM(BK130:BK136)</f>
        <v>0</v>
      </c>
    </row>
    <row r="130" spans="2:65" s="80" customFormat="1" ht="16.5" customHeight="1">
      <c r="B130" s="151"/>
      <c r="C130" s="152" t="s">
        <v>151</v>
      </c>
      <c r="D130" s="152" t="s">
        <v>110</v>
      </c>
      <c r="E130" s="153" t="s">
        <v>152</v>
      </c>
      <c r="F130" s="154" t="s">
        <v>153</v>
      </c>
      <c r="G130" s="155" t="s">
        <v>154</v>
      </c>
      <c r="H130" s="156">
        <v>19</v>
      </c>
      <c r="I130" s="156"/>
      <c r="J130" s="156">
        <f t="shared" ref="J130:J136" si="10">ROUND(I130*H130,2)</f>
        <v>0</v>
      </c>
      <c r="K130" s="157"/>
      <c r="L130" s="81"/>
      <c r="M130" s="158"/>
      <c r="N130" s="159" t="s">
        <v>38</v>
      </c>
      <c r="O130" s="160">
        <v>0</v>
      </c>
      <c r="P130" s="160">
        <f t="shared" ref="P130:P136" si="11">O130*H130</f>
        <v>0</v>
      </c>
      <c r="Q130" s="160">
        <v>0</v>
      </c>
      <c r="R130" s="160">
        <f t="shared" ref="R130:R136" si="12">Q130*H130</f>
        <v>0</v>
      </c>
      <c r="S130" s="160">
        <v>0</v>
      </c>
      <c r="T130" s="161">
        <f t="shared" ref="T130:T136" si="13">S130*H130</f>
        <v>0</v>
      </c>
      <c r="AR130" s="162" t="s">
        <v>114</v>
      </c>
      <c r="AT130" s="162" t="s">
        <v>110</v>
      </c>
      <c r="AU130" s="162" t="s">
        <v>80</v>
      </c>
      <c r="AY130" s="74" t="s">
        <v>107</v>
      </c>
      <c r="BE130" s="163">
        <f t="shared" ref="BE130:BE136" si="14">IF(N130="základní",J130,0)</f>
        <v>0</v>
      </c>
      <c r="BF130" s="163">
        <f t="shared" ref="BF130:BF136" si="15">IF(N130="snížená",J130,0)</f>
        <v>0</v>
      </c>
      <c r="BG130" s="163">
        <f t="shared" ref="BG130:BG136" si="16">IF(N130="zákl. přenesená",J130,0)</f>
        <v>0</v>
      </c>
      <c r="BH130" s="163">
        <f t="shared" ref="BH130:BH136" si="17">IF(N130="sníž. přenesená",J130,0)</f>
        <v>0</v>
      </c>
      <c r="BI130" s="163">
        <f t="shared" ref="BI130:BI136" si="18">IF(N130="nulová",J130,0)</f>
        <v>0</v>
      </c>
      <c r="BJ130" s="74" t="s">
        <v>78</v>
      </c>
      <c r="BK130" s="163">
        <f t="shared" ref="BK130:BK136" si="19">ROUND(I130*H130,2)</f>
        <v>0</v>
      </c>
      <c r="BL130" s="74" t="s">
        <v>114</v>
      </c>
      <c r="BM130" s="162" t="s">
        <v>155</v>
      </c>
    </row>
    <row r="131" spans="2:65" s="80" customFormat="1" ht="16.5" customHeight="1">
      <c r="B131" s="151"/>
      <c r="C131" s="152" t="s">
        <v>156</v>
      </c>
      <c r="D131" s="152" t="s">
        <v>110</v>
      </c>
      <c r="E131" s="153" t="s">
        <v>157</v>
      </c>
      <c r="F131" s="154" t="s">
        <v>158</v>
      </c>
      <c r="G131" s="155" t="s">
        <v>154</v>
      </c>
      <c r="H131" s="156">
        <v>19</v>
      </c>
      <c r="I131" s="156"/>
      <c r="J131" s="156">
        <f t="shared" si="10"/>
        <v>0</v>
      </c>
      <c r="K131" s="157"/>
      <c r="L131" s="81"/>
      <c r="M131" s="158"/>
      <c r="N131" s="159" t="s">
        <v>38</v>
      </c>
      <c r="O131" s="160">
        <v>0</v>
      </c>
      <c r="P131" s="160">
        <f t="shared" si="11"/>
        <v>0</v>
      </c>
      <c r="Q131" s="160">
        <v>0</v>
      </c>
      <c r="R131" s="160">
        <f t="shared" si="12"/>
        <v>0</v>
      </c>
      <c r="S131" s="160">
        <v>0</v>
      </c>
      <c r="T131" s="161">
        <f t="shared" si="13"/>
        <v>0</v>
      </c>
      <c r="AR131" s="162" t="s">
        <v>114</v>
      </c>
      <c r="AT131" s="162" t="s">
        <v>110</v>
      </c>
      <c r="AU131" s="162" t="s">
        <v>80</v>
      </c>
      <c r="AY131" s="74" t="s">
        <v>107</v>
      </c>
      <c r="BE131" s="163">
        <f t="shared" si="14"/>
        <v>0</v>
      </c>
      <c r="BF131" s="163">
        <f t="shared" si="15"/>
        <v>0</v>
      </c>
      <c r="BG131" s="163">
        <f t="shared" si="16"/>
        <v>0</v>
      </c>
      <c r="BH131" s="163">
        <f t="shared" si="17"/>
        <v>0</v>
      </c>
      <c r="BI131" s="163">
        <f t="shared" si="18"/>
        <v>0</v>
      </c>
      <c r="BJ131" s="74" t="s">
        <v>78</v>
      </c>
      <c r="BK131" s="163">
        <f t="shared" si="19"/>
        <v>0</v>
      </c>
      <c r="BL131" s="74" t="s">
        <v>114</v>
      </c>
      <c r="BM131" s="162" t="s">
        <v>159</v>
      </c>
    </row>
    <row r="132" spans="2:65" s="80" customFormat="1" ht="16.5" customHeight="1">
      <c r="B132" s="151"/>
      <c r="C132" s="152" t="s">
        <v>160</v>
      </c>
      <c r="D132" s="152" t="s">
        <v>110</v>
      </c>
      <c r="E132" s="153" t="s">
        <v>161</v>
      </c>
      <c r="F132" s="154" t="s">
        <v>162</v>
      </c>
      <c r="G132" s="155" t="s">
        <v>128</v>
      </c>
      <c r="H132" s="156">
        <v>19</v>
      </c>
      <c r="I132" s="156"/>
      <c r="J132" s="156">
        <f t="shared" si="10"/>
        <v>0</v>
      </c>
      <c r="K132" s="157"/>
      <c r="L132" s="81"/>
      <c r="M132" s="158"/>
      <c r="N132" s="159" t="s">
        <v>38</v>
      </c>
      <c r="O132" s="160">
        <v>0</v>
      </c>
      <c r="P132" s="160">
        <f t="shared" si="11"/>
        <v>0</v>
      </c>
      <c r="Q132" s="160">
        <v>0</v>
      </c>
      <c r="R132" s="160">
        <f t="shared" si="12"/>
        <v>0</v>
      </c>
      <c r="S132" s="160">
        <v>0</v>
      </c>
      <c r="T132" s="161">
        <f t="shared" si="13"/>
        <v>0</v>
      </c>
      <c r="AR132" s="162" t="s">
        <v>114</v>
      </c>
      <c r="AT132" s="162" t="s">
        <v>110</v>
      </c>
      <c r="AU132" s="162" t="s">
        <v>80</v>
      </c>
      <c r="AY132" s="74" t="s">
        <v>107</v>
      </c>
      <c r="BE132" s="163">
        <f t="shared" si="14"/>
        <v>0</v>
      </c>
      <c r="BF132" s="163">
        <f t="shared" si="15"/>
        <v>0</v>
      </c>
      <c r="BG132" s="163">
        <f t="shared" si="16"/>
        <v>0</v>
      </c>
      <c r="BH132" s="163">
        <f t="shared" si="17"/>
        <v>0</v>
      </c>
      <c r="BI132" s="163">
        <f t="shared" si="18"/>
        <v>0</v>
      </c>
      <c r="BJ132" s="74" t="s">
        <v>78</v>
      </c>
      <c r="BK132" s="163">
        <f t="shared" si="19"/>
        <v>0</v>
      </c>
      <c r="BL132" s="74" t="s">
        <v>114</v>
      </c>
      <c r="BM132" s="162" t="s">
        <v>163</v>
      </c>
    </row>
    <row r="133" spans="2:65" s="80" customFormat="1" ht="16.5" customHeight="1">
      <c r="B133" s="151"/>
      <c r="C133" s="164" t="s">
        <v>8</v>
      </c>
      <c r="D133" s="164" t="s">
        <v>125</v>
      </c>
      <c r="E133" s="165" t="s">
        <v>164</v>
      </c>
      <c r="F133" s="166" t="s">
        <v>165</v>
      </c>
      <c r="G133" s="167" t="s">
        <v>128</v>
      </c>
      <c r="H133" s="168">
        <v>19</v>
      </c>
      <c r="I133" s="168"/>
      <c r="J133" s="168">
        <f t="shared" si="10"/>
        <v>0</v>
      </c>
      <c r="K133" s="169"/>
      <c r="L133" s="170"/>
      <c r="M133" s="171"/>
      <c r="N133" s="172" t="s">
        <v>38</v>
      </c>
      <c r="O133" s="160">
        <v>0</v>
      </c>
      <c r="P133" s="160">
        <f t="shared" si="11"/>
        <v>0</v>
      </c>
      <c r="Q133" s="160">
        <v>0</v>
      </c>
      <c r="R133" s="160">
        <f t="shared" si="12"/>
        <v>0</v>
      </c>
      <c r="S133" s="160">
        <v>0</v>
      </c>
      <c r="T133" s="161">
        <f t="shared" si="13"/>
        <v>0</v>
      </c>
      <c r="AR133" s="162" t="s">
        <v>129</v>
      </c>
      <c r="AT133" s="162" t="s">
        <v>125</v>
      </c>
      <c r="AU133" s="162" t="s">
        <v>80</v>
      </c>
      <c r="AY133" s="74" t="s">
        <v>107</v>
      </c>
      <c r="BE133" s="163">
        <f t="shared" si="14"/>
        <v>0</v>
      </c>
      <c r="BF133" s="163">
        <f t="shared" si="15"/>
        <v>0</v>
      </c>
      <c r="BG133" s="163">
        <f t="shared" si="16"/>
        <v>0</v>
      </c>
      <c r="BH133" s="163">
        <f t="shared" si="17"/>
        <v>0</v>
      </c>
      <c r="BI133" s="163">
        <f t="shared" si="18"/>
        <v>0</v>
      </c>
      <c r="BJ133" s="74" t="s">
        <v>78</v>
      </c>
      <c r="BK133" s="163">
        <f t="shared" si="19"/>
        <v>0</v>
      </c>
      <c r="BL133" s="74" t="s">
        <v>114</v>
      </c>
      <c r="BM133" s="162" t="s">
        <v>166</v>
      </c>
    </row>
    <row r="134" spans="2:65" s="80" customFormat="1" ht="16.5" customHeight="1">
      <c r="B134" s="151"/>
      <c r="C134" s="164" t="s">
        <v>167</v>
      </c>
      <c r="D134" s="164" t="s">
        <v>125</v>
      </c>
      <c r="E134" s="165" t="s">
        <v>168</v>
      </c>
      <c r="F134" s="166" t="s">
        <v>169</v>
      </c>
      <c r="G134" s="167" t="s">
        <v>128</v>
      </c>
      <c r="H134" s="168">
        <v>19</v>
      </c>
      <c r="I134" s="168"/>
      <c r="J134" s="168">
        <f t="shared" si="10"/>
        <v>0</v>
      </c>
      <c r="K134" s="169"/>
      <c r="L134" s="170"/>
      <c r="M134" s="171"/>
      <c r="N134" s="172" t="s">
        <v>38</v>
      </c>
      <c r="O134" s="160">
        <v>0</v>
      </c>
      <c r="P134" s="160">
        <f t="shared" si="11"/>
        <v>0</v>
      </c>
      <c r="Q134" s="160">
        <v>0</v>
      </c>
      <c r="R134" s="160">
        <f t="shared" si="12"/>
        <v>0</v>
      </c>
      <c r="S134" s="160">
        <v>0</v>
      </c>
      <c r="T134" s="161">
        <f t="shared" si="13"/>
        <v>0</v>
      </c>
      <c r="AR134" s="162" t="s">
        <v>129</v>
      </c>
      <c r="AT134" s="162" t="s">
        <v>125</v>
      </c>
      <c r="AU134" s="162" t="s">
        <v>80</v>
      </c>
      <c r="AY134" s="74" t="s">
        <v>107</v>
      </c>
      <c r="BE134" s="163">
        <f t="shared" si="14"/>
        <v>0</v>
      </c>
      <c r="BF134" s="163">
        <f t="shared" si="15"/>
        <v>0</v>
      </c>
      <c r="BG134" s="163">
        <f t="shared" si="16"/>
        <v>0</v>
      </c>
      <c r="BH134" s="163">
        <f t="shared" si="17"/>
        <v>0</v>
      </c>
      <c r="BI134" s="163">
        <f t="shared" si="18"/>
        <v>0</v>
      </c>
      <c r="BJ134" s="74" t="s">
        <v>78</v>
      </c>
      <c r="BK134" s="163">
        <f t="shared" si="19"/>
        <v>0</v>
      </c>
      <c r="BL134" s="74" t="s">
        <v>114</v>
      </c>
      <c r="BM134" s="162" t="s">
        <v>170</v>
      </c>
    </row>
    <row r="135" spans="2:65" s="80" customFormat="1" ht="16.5" customHeight="1">
      <c r="B135" s="151"/>
      <c r="C135" s="164" t="s">
        <v>171</v>
      </c>
      <c r="D135" s="164" t="s">
        <v>125</v>
      </c>
      <c r="E135" s="165" t="s">
        <v>172</v>
      </c>
      <c r="F135" s="166" t="s">
        <v>173</v>
      </c>
      <c r="G135" s="167" t="s">
        <v>142</v>
      </c>
      <c r="H135" s="168">
        <v>1</v>
      </c>
      <c r="I135" s="168"/>
      <c r="J135" s="168">
        <f t="shared" si="10"/>
        <v>0</v>
      </c>
      <c r="K135" s="169"/>
      <c r="L135" s="170"/>
      <c r="M135" s="171"/>
      <c r="N135" s="172" t="s">
        <v>38</v>
      </c>
      <c r="O135" s="160">
        <v>0</v>
      </c>
      <c r="P135" s="160">
        <f t="shared" si="11"/>
        <v>0</v>
      </c>
      <c r="Q135" s="160">
        <v>0</v>
      </c>
      <c r="R135" s="160">
        <f t="shared" si="12"/>
        <v>0</v>
      </c>
      <c r="S135" s="160">
        <v>0</v>
      </c>
      <c r="T135" s="161">
        <f t="shared" si="13"/>
        <v>0</v>
      </c>
      <c r="AR135" s="162" t="s">
        <v>129</v>
      </c>
      <c r="AT135" s="162" t="s">
        <v>125</v>
      </c>
      <c r="AU135" s="162" t="s">
        <v>80</v>
      </c>
      <c r="AY135" s="74" t="s">
        <v>107</v>
      </c>
      <c r="BE135" s="163">
        <f t="shared" si="14"/>
        <v>0</v>
      </c>
      <c r="BF135" s="163">
        <f t="shared" si="15"/>
        <v>0</v>
      </c>
      <c r="BG135" s="163">
        <f t="shared" si="16"/>
        <v>0</v>
      </c>
      <c r="BH135" s="163">
        <f t="shared" si="17"/>
        <v>0</v>
      </c>
      <c r="BI135" s="163">
        <f t="shared" si="18"/>
        <v>0</v>
      </c>
      <c r="BJ135" s="74" t="s">
        <v>78</v>
      </c>
      <c r="BK135" s="163">
        <f t="shared" si="19"/>
        <v>0</v>
      </c>
      <c r="BL135" s="74" t="s">
        <v>114</v>
      </c>
      <c r="BM135" s="162" t="s">
        <v>174</v>
      </c>
    </row>
    <row r="136" spans="2:65" s="80" customFormat="1" ht="24.2" customHeight="1">
      <c r="B136" s="151"/>
      <c r="C136" s="152" t="s">
        <v>175</v>
      </c>
      <c r="D136" s="152" t="s">
        <v>110</v>
      </c>
      <c r="E136" s="153" t="s">
        <v>176</v>
      </c>
      <c r="F136" s="154" t="s">
        <v>177</v>
      </c>
      <c r="G136" s="155" t="s">
        <v>147</v>
      </c>
      <c r="H136" s="156">
        <v>966.8</v>
      </c>
      <c r="I136" s="156"/>
      <c r="J136" s="156">
        <f t="shared" si="10"/>
        <v>0</v>
      </c>
      <c r="K136" s="157"/>
      <c r="L136" s="81"/>
      <c r="M136" s="158"/>
      <c r="N136" s="159" t="s">
        <v>38</v>
      </c>
      <c r="O136" s="160">
        <v>0</v>
      </c>
      <c r="P136" s="160">
        <f t="shared" si="11"/>
        <v>0</v>
      </c>
      <c r="Q136" s="160">
        <v>0</v>
      </c>
      <c r="R136" s="160">
        <f t="shared" si="12"/>
        <v>0</v>
      </c>
      <c r="S136" s="160">
        <v>0</v>
      </c>
      <c r="T136" s="161">
        <f t="shared" si="13"/>
        <v>0</v>
      </c>
      <c r="AR136" s="162" t="s">
        <v>114</v>
      </c>
      <c r="AT136" s="162" t="s">
        <v>110</v>
      </c>
      <c r="AU136" s="162" t="s">
        <v>80</v>
      </c>
      <c r="AY136" s="74" t="s">
        <v>107</v>
      </c>
      <c r="BE136" s="163">
        <f t="shared" si="14"/>
        <v>0</v>
      </c>
      <c r="BF136" s="163">
        <f t="shared" si="15"/>
        <v>0</v>
      </c>
      <c r="BG136" s="163">
        <f t="shared" si="16"/>
        <v>0</v>
      </c>
      <c r="BH136" s="163">
        <f t="shared" si="17"/>
        <v>0</v>
      </c>
      <c r="BI136" s="163">
        <f t="shared" si="18"/>
        <v>0</v>
      </c>
      <c r="BJ136" s="74" t="s">
        <v>78</v>
      </c>
      <c r="BK136" s="163">
        <f t="shared" si="19"/>
        <v>0</v>
      </c>
      <c r="BL136" s="74" t="s">
        <v>114</v>
      </c>
      <c r="BM136" s="162" t="s">
        <v>178</v>
      </c>
    </row>
    <row r="137" spans="2:65" s="137" customFormat="1" ht="22.9" customHeight="1">
      <c r="B137" s="138"/>
      <c r="C137" s="148"/>
      <c r="D137" s="149" t="s">
        <v>72</v>
      </c>
      <c r="E137" s="149" t="s">
        <v>179</v>
      </c>
      <c r="F137" s="149" t="s">
        <v>180</v>
      </c>
      <c r="G137" s="148"/>
      <c r="H137" s="148"/>
      <c r="I137" s="148"/>
      <c r="J137" s="150">
        <f>BK137</f>
        <v>0</v>
      </c>
      <c r="L137" s="138"/>
      <c r="M137" s="142"/>
      <c r="N137" s="143"/>
      <c r="O137" s="143"/>
      <c r="P137" s="144">
        <f>SUM(P138:P169)</f>
        <v>913.87</v>
      </c>
      <c r="Q137" s="143"/>
      <c r="R137" s="144">
        <f>SUM(R138:R169)</f>
        <v>3.6152611299999995</v>
      </c>
      <c r="S137" s="143"/>
      <c r="T137" s="145">
        <f>SUM(T138:T169)</f>
        <v>11.021199999999999</v>
      </c>
      <c r="AR137" s="139" t="s">
        <v>80</v>
      </c>
      <c r="AT137" s="146" t="s">
        <v>72</v>
      </c>
      <c r="AU137" s="146" t="s">
        <v>78</v>
      </c>
      <c r="AY137" s="139" t="s">
        <v>107</v>
      </c>
      <c r="BK137" s="147">
        <f>SUM(BK138:BK169)</f>
        <v>0</v>
      </c>
    </row>
    <row r="138" spans="2:65" s="80" customFormat="1" ht="24.2" customHeight="1">
      <c r="B138" s="151"/>
      <c r="C138" s="152" t="s">
        <v>114</v>
      </c>
      <c r="D138" s="152" t="s">
        <v>110</v>
      </c>
      <c r="E138" s="153" t="s">
        <v>181</v>
      </c>
      <c r="F138" s="154" t="s">
        <v>182</v>
      </c>
      <c r="G138" s="155" t="s">
        <v>142</v>
      </c>
      <c r="H138" s="156">
        <v>1</v>
      </c>
      <c r="I138" s="156"/>
      <c r="J138" s="156">
        <f t="shared" ref="J138:J169" si="20">ROUND(I138*H138,2)</f>
        <v>0</v>
      </c>
      <c r="K138" s="157"/>
      <c r="L138" s="81"/>
      <c r="M138" s="158"/>
      <c r="N138" s="159" t="s">
        <v>38</v>
      </c>
      <c r="O138" s="160">
        <v>0.16500000000000001</v>
      </c>
      <c r="P138" s="160">
        <f t="shared" ref="P138:P169" si="21">O138*H138</f>
        <v>0.16500000000000001</v>
      </c>
      <c r="Q138" s="160">
        <v>0</v>
      </c>
      <c r="R138" s="160">
        <f t="shared" ref="R138:R169" si="22">Q138*H138</f>
        <v>0</v>
      </c>
      <c r="S138" s="160">
        <v>0</v>
      </c>
      <c r="T138" s="161">
        <f t="shared" ref="T138:T169" si="23">S138*H138</f>
        <v>0</v>
      </c>
      <c r="AR138" s="162" t="s">
        <v>114</v>
      </c>
      <c r="AT138" s="162" t="s">
        <v>110</v>
      </c>
      <c r="AU138" s="162" t="s">
        <v>80</v>
      </c>
      <c r="AY138" s="74" t="s">
        <v>107</v>
      </c>
      <c r="BE138" s="163">
        <f t="shared" ref="BE138:BE169" si="24">IF(N138="základní",J138,0)</f>
        <v>0</v>
      </c>
      <c r="BF138" s="163">
        <f t="shared" ref="BF138:BF169" si="25">IF(N138="snížená",J138,0)</f>
        <v>0</v>
      </c>
      <c r="BG138" s="163">
        <f t="shared" ref="BG138:BG169" si="26">IF(N138="zákl. přenesená",J138,0)</f>
        <v>0</v>
      </c>
      <c r="BH138" s="163">
        <f t="shared" ref="BH138:BH169" si="27">IF(N138="sníž. přenesená",J138,0)</f>
        <v>0</v>
      </c>
      <c r="BI138" s="163">
        <f t="shared" ref="BI138:BI169" si="28">IF(N138="nulová",J138,0)</f>
        <v>0</v>
      </c>
      <c r="BJ138" s="74" t="s">
        <v>78</v>
      </c>
      <c r="BK138" s="163">
        <f t="shared" ref="BK138:BK169" si="29">ROUND(I138*H138,2)</f>
        <v>0</v>
      </c>
      <c r="BL138" s="74" t="s">
        <v>114</v>
      </c>
      <c r="BM138" s="162" t="s">
        <v>183</v>
      </c>
    </row>
    <row r="139" spans="2:65" s="80" customFormat="1" ht="16.5" customHeight="1">
      <c r="B139" s="151"/>
      <c r="C139" s="152" t="s">
        <v>184</v>
      </c>
      <c r="D139" s="152" t="s">
        <v>110</v>
      </c>
      <c r="E139" s="153" t="s">
        <v>185</v>
      </c>
      <c r="F139" s="154" t="s">
        <v>186</v>
      </c>
      <c r="G139" s="155" t="s">
        <v>118</v>
      </c>
      <c r="H139" s="156">
        <v>80</v>
      </c>
      <c r="I139" s="156"/>
      <c r="J139" s="156">
        <f t="shared" si="20"/>
        <v>0</v>
      </c>
      <c r="K139" s="157"/>
      <c r="L139" s="81"/>
      <c r="M139" s="158"/>
      <c r="N139" s="159" t="s">
        <v>38</v>
      </c>
      <c r="O139" s="160">
        <v>0.16300000000000001</v>
      </c>
      <c r="P139" s="160">
        <f t="shared" si="21"/>
        <v>13.040000000000001</v>
      </c>
      <c r="Q139" s="160">
        <v>0</v>
      </c>
      <c r="R139" s="160">
        <f t="shared" si="22"/>
        <v>0</v>
      </c>
      <c r="S139" s="160">
        <v>0</v>
      </c>
      <c r="T139" s="161">
        <f t="shared" si="23"/>
        <v>0</v>
      </c>
      <c r="AR139" s="162" t="s">
        <v>114</v>
      </c>
      <c r="AT139" s="162" t="s">
        <v>110</v>
      </c>
      <c r="AU139" s="162" t="s">
        <v>80</v>
      </c>
      <c r="AY139" s="74" t="s">
        <v>107</v>
      </c>
      <c r="BE139" s="163">
        <f t="shared" si="24"/>
        <v>0</v>
      </c>
      <c r="BF139" s="163">
        <f t="shared" si="25"/>
        <v>0</v>
      </c>
      <c r="BG139" s="163">
        <f t="shared" si="26"/>
        <v>0</v>
      </c>
      <c r="BH139" s="163">
        <f t="shared" si="27"/>
        <v>0</v>
      </c>
      <c r="BI139" s="163">
        <f t="shared" si="28"/>
        <v>0</v>
      </c>
      <c r="BJ139" s="74" t="s">
        <v>78</v>
      </c>
      <c r="BK139" s="163">
        <f t="shared" si="29"/>
        <v>0</v>
      </c>
      <c r="BL139" s="74" t="s">
        <v>114</v>
      </c>
      <c r="BM139" s="162" t="s">
        <v>187</v>
      </c>
    </row>
    <row r="140" spans="2:65" s="80" customFormat="1" ht="16.5" customHeight="1">
      <c r="B140" s="151"/>
      <c r="C140" s="152" t="s">
        <v>188</v>
      </c>
      <c r="D140" s="152" t="s">
        <v>110</v>
      </c>
      <c r="E140" s="153" t="s">
        <v>189</v>
      </c>
      <c r="F140" s="154" t="s">
        <v>190</v>
      </c>
      <c r="G140" s="155" t="s">
        <v>113</v>
      </c>
      <c r="H140" s="156">
        <v>1035</v>
      </c>
      <c r="I140" s="156"/>
      <c r="J140" s="156">
        <f t="shared" si="20"/>
        <v>0</v>
      </c>
      <c r="K140" s="157"/>
      <c r="L140" s="81"/>
      <c r="M140" s="158"/>
      <c r="N140" s="159" t="s">
        <v>38</v>
      </c>
      <c r="O140" s="160">
        <v>0.25600000000000001</v>
      </c>
      <c r="P140" s="160">
        <f t="shared" si="21"/>
        <v>264.95999999999998</v>
      </c>
      <c r="Q140" s="160">
        <v>0</v>
      </c>
      <c r="R140" s="160">
        <f t="shared" si="22"/>
        <v>0</v>
      </c>
      <c r="S140" s="160">
        <v>9.5899999999999996E-3</v>
      </c>
      <c r="T140" s="161">
        <f t="shared" si="23"/>
        <v>9.9256499999999992</v>
      </c>
      <c r="AR140" s="162" t="s">
        <v>114</v>
      </c>
      <c r="AT140" s="162" t="s">
        <v>110</v>
      </c>
      <c r="AU140" s="162" t="s">
        <v>80</v>
      </c>
      <c r="AY140" s="74" t="s">
        <v>107</v>
      </c>
      <c r="BE140" s="163">
        <f t="shared" si="24"/>
        <v>0</v>
      </c>
      <c r="BF140" s="163">
        <f t="shared" si="25"/>
        <v>0</v>
      </c>
      <c r="BG140" s="163">
        <f t="shared" si="26"/>
        <v>0</v>
      </c>
      <c r="BH140" s="163">
        <f t="shared" si="27"/>
        <v>0</v>
      </c>
      <c r="BI140" s="163">
        <f t="shared" si="28"/>
        <v>0</v>
      </c>
      <c r="BJ140" s="74" t="s">
        <v>78</v>
      </c>
      <c r="BK140" s="163">
        <f t="shared" si="29"/>
        <v>0</v>
      </c>
      <c r="BL140" s="74" t="s">
        <v>114</v>
      </c>
      <c r="BM140" s="162" t="s">
        <v>191</v>
      </c>
    </row>
    <row r="141" spans="2:65" s="80" customFormat="1" ht="16.5" customHeight="1">
      <c r="B141" s="151"/>
      <c r="C141" s="152" t="s">
        <v>192</v>
      </c>
      <c r="D141" s="152" t="s">
        <v>110</v>
      </c>
      <c r="E141" s="153" t="s">
        <v>193</v>
      </c>
      <c r="F141" s="154" t="s">
        <v>339</v>
      </c>
      <c r="G141" s="155" t="s">
        <v>113</v>
      </c>
      <c r="H141" s="156">
        <v>1035</v>
      </c>
      <c r="I141" s="156"/>
      <c r="J141" s="156">
        <f t="shared" si="20"/>
        <v>0</v>
      </c>
      <c r="K141" s="157"/>
      <c r="L141" s="81"/>
      <c r="M141" s="158"/>
      <c r="N141" s="159" t="s">
        <v>38</v>
      </c>
      <c r="O141" s="160">
        <v>0.217</v>
      </c>
      <c r="P141" s="160">
        <f t="shared" si="21"/>
        <v>224.595</v>
      </c>
      <c r="Q141" s="160">
        <v>0</v>
      </c>
      <c r="R141" s="160">
        <f t="shared" si="22"/>
        <v>0</v>
      </c>
      <c r="S141" s="160">
        <v>3.4000000000000002E-4</v>
      </c>
      <c r="T141" s="161">
        <f t="shared" si="23"/>
        <v>0.35190000000000005</v>
      </c>
      <c r="AR141" s="162" t="s">
        <v>114</v>
      </c>
      <c r="AT141" s="162" t="s">
        <v>110</v>
      </c>
      <c r="AU141" s="162" t="s">
        <v>80</v>
      </c>
      <c r="AY141" s="74" t="s">
        <v>107</v>
      </c>
      <c r="BE141" s="163">
        <f t="shared" si="24"/>
        <v>0</v>
      </c>
      <c r="BF141" s="163">
        <f t="shared" si="25"/>
        <v>0</v>
      </c>
      <c r="BG141" s="163">
        <f t="shared" si="26"/>
        <v>0</v>
      </c>
      <c r="BH141" s="163">
        <f t="shared" si="27"/>
        <v>0</v>
      </c>
      <c r="BI141" s="163">
        <f t="shared" si="28"/>
        <v>0</v>
      </c>
      <c r="BJ141" s="74" t="s">
        <v>78</v>
      </c>
      <c r="BK141" s="163">
        <f t="shared" si="29"/>
        <v>0</v>
      </c>
      <c r="BL141" s="74" t="s">
        <v>114</v>
      </c>
      <c r="BM141" s="162" t="s">
        <v>194</v>
      </c>
    </row>
    <row r="142" spans="2:65" s="80" customFormat="1" ht="16.5" customHeight="1">
      <c r="B142" s="151"/>
      <c r="C142" s="152" t="s">
        <v>195</v>
      </c>
      <c r="D142" s="152" t="s">
        <v>110</v>
      </c>
      <c r="E142" s="153" t="s">
        <v>196</v>
      </c>
      <c r="F142" s="154" t="s">
        <v>197</v>
      </c>
      <c r="G142" s="155" t="s">
        <v>142</v>
      </c>
      <c r="H142" s="156">
        <v>1</v>
      </c>
      <c r="I142" s="156"/>
      <c r="J142" s="156">
        <f t="shared" si="20"/>
        <v>0</v>
      </c>
      <c r="K142" s="157"/>
      <c r="L142" s="81"/>
      <c r="M142" s="158"/>
      <c r="N142" s="159" t="s">
        <v>38</v>
      </c>
      <c r="O142" s="160">
        <v>0.217</v>
      </c>
      <c r="P142" s="160">
        <f t="shared" si="21"/>
        <v>0.217</v>
      </c>
      <c r="Q142" s="160">
        <v>0</v>
      </c>
      <c r="R142" s="160">
        <f t="shared" si="22"/>
        <v>0</v>
      </c>
      <c r="S142" s="160">
        <v>3.4000000000000002E-4</v>
      </c>
      <c r="T142" s="161">
        <f t="shared" si="23"/>
        <v>3.4000000000000002E-4</v>
      </c>
      <c r="AR142" s="162" t="s">
        <v>114</v>
      </c>
      <c r="AT142" s="162" t="s">
        <v>110</v>
      </c>
      <c r="AU142" s="162" t="s">
        <v>80</v>
      </c>
      <c r="AY142" s="74" t="s">
        <v>107</v>
      </c>
      <c r="BE142" s="163">
        <f t="shared" si="24"/>
        <v>0</v>
      </c>
      <c r="BF142" s="163">
        <f t="shared" si="25"/>
        <v>0</v>
      </c>
      <c r="BG142" s="163">
        <f t="shared" si="26"/>
        <v>0</v>
      </c>
      <c r="BH142" s="163">
        <f t="shared" si="27"/>
        <v>0</v>
      </c>
      <c r="BI142" s="163">
        <f t="shared" si="28"/>
        <v>0</v>
      </c>
      <c r="BJ142" s="74" t="s">
        <v>78</v>
      </c>
      <c r="BK142" s="163">
        <f t="shared" si="29"/>
        <v>0</v>
      </c>
      <c r="BL142" s="74" t="s">
        <v>114</v>
      </c>
      <c r="BM142" s="162" t="s">
        <v>198</v>
      </c>
    </row>
    <row r="143" spans="2:65" s="80" customFormat="1" ht="16.5" customHeight="1">
      <c r="B143" s="151"/>
      <c r="C143" s="152" t="s">
        <v>6</v>
      </c>
      <c r="D143" s="152" t="s">
        <v>110</v>
      </c>
      <c r="E143" s="153" t="s">
        <v>199</v>
      </c>
      <c r="F143" s="154" t="s">
        <v>200</v>
      </c>
      <c r="G143" s="155" t="s">
        <v>201</v>
      </c>
      <c r="H143" s="156">
        <v>1</v>
      </c>
      <c r="I143" s="156"/>
      <c r="J143" s="156">
        <f t="shared" si="20"/>
        <v>0</v>
      </c>
      <c r="K143" s="157"/>
      <c r="L143" s="81"/>
      <c r="M143" s="158"/>
      <c r="N143" s="159" t="s">
        <v>38</v>
      </c>
      <c r="O143" s="160">
        <v>2.6989999999999998</v>
      </c>
      <c r="P143" s="160">
        <f t="shared" si="21"/>
        <v>2.6989999999999998</v>
      </c>
      <c r="Q143" s="160">
        <v>0</v>
      </c>
      <c r="R143" s="160">
        <f t="shared" si="22"/>
        <v>0</v>
      </c>
      <c r="S143" s="160">
        <v>0.69347000000000003</v>
      </c>
      <c r="T143" s="161">
        <f t="shared" si="23"/>
        <v>0.69347000000000003</v>
      </c>
      <c r="AR143" s="162" t="s">
        <v>114</v>
      </c>
      <c r="AT143" s="162" t="s">
        <v>110</v>
      </c>
      <c r="AU143" s="162" t="s">
        <v>80</v>
      </c>
      <c r="AY143" s="74" t="s">
        <v>107</v>
      </c>
      <c r="BE143" s="163">
        <f t="shared" si="24"/>
        <v>0</v>
      </c>
      <c r="BF143" s="163">
        <f t="shared" si="25"/>
        <v>0</v>
      </c>
      <c r="BG143" s="163">
        <f t="shared" si="26"/>
        <v>0</v>
      </c>
      <c r="BH143" s="163">
        <f t="shared" si="27"/>
        <v>0</v>
      </c>
      <c r="BI143" s="163">
        <f t="shared" si="28"/>
        <v>0</v>
      </c>
      <c r="BJ143" s="74" t="s">
        <v>78</v>
      </c>
      <c r="BK143" s="163">
        <f t="shared" si="29"/>
        <v>0</v>
      </c>
      <c r="BL143" s="74" t="s">
        <v>114</v>
      </c>
      <c r="BM143" s="162" t="s">
        <v>202</v>
      </c>
    </row>
    <row r="144" spans="2:65" s="80" customFormat="1" ht="16.5" customHeight="1">
      <c r="B144" s="151"/>
      <c r="C144" s="152" t="s">
        <v>203</v>
      </c>
      <c r="D144" s="152" t="s">
        <v>110</v>
      </c>
      <c r="E144" s="153" t="s">
        <v>204</v>
      </c>
      <c r="F144" s="154" t="s">
        <v>205</v>
      </c>
      <c r="G144" s="155" t="s">
        <v>118</v>
      </c>
      <c r="H144" s="156">
        <v>12</v>
      </c>
      <c r="I144" s="156"/>
      <c r="J144" s="156">
        <f t="shared" si="20"/>
        <v>0</v>
      </c>
      <c r="K144" s="157"/>
      <c r="L144" s="81"/>
      <c r="M144" s="158"/>
      <c r="N144" s="159" t="s">
        <v>38</v>
      </c>
      <c r="O144" s="160">
        <v>0.48099999999999998</v>
      </c>
      <c r="P144" s="160">
        <f t="shared" si="21"/>
        <v>5.7720000000000002</v>
      </c>
      <c r="Q144" s="160">
        <v>3.1999999999999999E-5</v>
      </c>
      <c r="R144" s="160">
        <f t="shared" si="22"/>
        <v>3.8400000000000001E-4</v>
      </c>
      <c r="S144" s="160">
        <v>1.72E-3</v>
      </c>
      <c r="T144" s="161">
        <f t="shared" si="23"/>
        <v>2.0639999999999999E-2</v>
      </c>
      <c r="AR144" s="162" t="s">
        <v>114</v>
      </c>
      <c r="AT144" s="162" t="s">
        <v>110</v>
      </c>
      <c r="AU144" s="162" t="s">
        <v>80</v>
      </c>
      <c r="AY144" s="74" t="s">
        <v>107</v>
      </c>
      <c r="BE144" s="163">
        <f t="shared" si="24"/>
        <v>0</v>
      </c>
      <c r="BF144" s="163">
        <f t="shared" si="25"/>
        <v>0</v>
      </c>
      <c r="BG144" s="163">
        <f t="shared" si="26"/>
        <v>0</v>
      </c>
      <c r="BH144" s="163">
        <f t="shared" si="27"/>
        <v>0</v>
      </c>
      <c r="BI144" s="163">
        <f t="shared" si="28"/>
        <v>0</v>
      </c>
      <c r="BJ144" s="74" t="s">
        <v>78</v>
      </c>
      <c r="BK144" s="163">
        <f t="shared" si="29"/>
        <v>0</v>
      </c>
      <c r="BL144" s="74" t="s">
        <v>114</v>
      </c>
      <c r="BM144" s="162" t="s">
        <v>206</v>
      </c>
    </row>
    <row r="145" spans="2:65" s="80" customFormat="1" ht="16.5" customHeight="1">
      <c r="B145" s="151"/>
      <c r="C145" s="152" t="s">
        <v>207</v>
      </c>
      <c r="D145" s="152" t="s">
        <v>110</v>
      </c>
      <c r="E145" s="153" t="s">
        <v>208</v>
      </c>
      <c r="F145" s="154" t="s">
        <v>209</v>
      </c>
      <c r="G145" s="155" t="s">
        <v>118</v>
      </c>
      <c r="H145" s="156">
        <v>10</v>
      </c>
      <c r="I145" s="156"/>
      <c r="J145" s="156">
        <f t="shared" si="20"/>
        <v>0</v>
      </c>
      <c r="K145" s="157"/>
      <c r="L145" s="81"/>
      <c r="M145" s="158"/>
      <c r="N145" s="159" t="s">
        <v>38</v>
      </c>
      <c r="O145" s="160">
        <v>0.89800000000000002</v>
      </c>
      <c r="P145" s="160">
        <f t="shared" si="21"/>
        <v>8.98</v>
      </c>
      <c r="Q145" s="160">
        <v>5.0000000000000002E-5</v>
      </c>
      <c r="R145" s="160">
        <f t="shared" si="22"/>
        <v>5.0000000000000001E-4</v>
      </c>
      <c r="S145" s="160">
        <v>2.9199999999999999E-3</v>
      </c>
      <c r="T145" s="161">
        <f t="shared" si="23"/>
        <v>2.9199999999999997E-2</v>
      </c>
      <c r="AR145" s="162" t="s">
        <v>114</v>
      </c>
      <c r="AT145" s="162" t="s">
        <v>110</v>
      </c>
      <c r="AU145" s="162" t="s">
        <v>80</v>
      </c>
      <c r="AY145" s="74" t="s">
        <v>107</v>
      </c>
      <c r="BE145" s="163">
        <f t="shared" si="24"/>
        <v>0</v>
      </c>
      <c r="BF145" s="163">
        <f t="shared" si="25"/>
        <v>0</v>
      </c>
      <c r="BG145" s="163">
        <f t="shared" si="26"/>
        <v>0</v>
      </c>
      <c r="BH145" s="163">
        <f t="shared" si="27"/>
        <v>0</v>
      </c>
      <c r="BI145" s="163">
        <f t="shared" si="28"/>
        <v>0</v>
      </c>
      <c r="BJ145" s="74" t="s">
        <v>78</v>
      </c>
      <c r="BK145" s="163">
        <f t="shared" si="29"/>
        <v>0</v>
      </c>
      <c r="BL145" s="74" t="s">
        <v>114</v>
      </c>
      <c r="BM145" s="162" t="s">
        <v>210</v>
      </c>
    </row>
    <row r="146" spans="2:65" s="80" customFormat="1" ht="16.5" customHeight="1">
      <c r="B146" s="151"/>
      <c r="C146" s="152" t="s">
        <v>211</v>
      </c>
      <c r="D146" s="152" t="s">
        <v>110</v>
      </c>
      <c r="E146" s="153" t="s">
        <v>212</v>
      </c>
      <c r="F146" s="154" t="s">
        <v>213</v>
      </c>
      <c r="G146" s="155" t="s">
        <v>113</v>
      </c>
      <c r="H146" s="156">
        <v>248</v>
      </c>
      <c r="I146" s="156"/>
      <c r="J146" s="156">
        <f t="shared" si="20"/>
        <v>0</v>
      </c>
      <c r="K146" s="157"/>
      <c r="L146" s="81"/>
      <c r="M146" s="158"/>
      <c r="N146" s="159" t="s">
        <v>38</v>
      </c>
      <c r="O146" s="160">
        <v>0.79400000000000004</v>
      </c>
      <c r="P146" s="160">
        <f t="shared" si="21"/>
        <v>196.91200000000001</v>
      </c>
      <c r="Q146" s="160">
        <v>1.088368E-2</v>
      </c>
      <c r="R146" s="160">
        <f t="shared" si="22"/>
        <v>2.6991526399999999</v>
      </c>
      <c r="S146" s="160">
        <v>0</v>
      </c>
      <c r="T146" s="161">
        <f t="shared" si="23"/>
        <v>0</v>
      </c>
      <c r="AR146" s="162" t="s">
        <v>114</v>
      </c>
      <c r="AT146" s="162" t="s">
        <v>110</v>
      </c>
      <c r="AU146" s="162" t="s">
        <v>80</v>
      </c>
      <c r="AY146" s="74" t="s">
        <v>107</v>
      </c>
      <c r="BE146" s="163">
        <f t="shared" si="24"/>
        <v>0</v>
      </c>
      <c r="BF146" s="163">
        <f t="shared" si="25"/>
        <v>0</v>
      </c>
      <c r="BG146" s="163">
        <f t="shared" si="26"/>
        <v>0</v>
      </c>
      <c r="BH146" s="163">
        <f t="shared" si="27"/>
        <v>0</v>
      </c>
      <c r="BI146" s="163">
        <f t="shared" si="28"/>
        <v>0</v>
      </c>
      <c r="BJ146" s="74" t="s">
        <v>78</v>
      </c>
      <c r="BK146" s="163">
        <f t="shared" si="29"/>
        <v>0</v>
      </c>
      <c r="BL146" s="74" t="s">
        <v>114</v>
      </c>
      <c r="BM146" s="162" t="s">
        <v>214</v>
      </c>
    </row>
    <row r="147" spans="2:65" s="80" customFormat="1" ht="16.5" customHeight="1">
      <c r="B147" s="151"/>
      <c r="C147" s="164" t="s">
        <v>215</v>
      </c>
      <c r="D147" s="164" t="s">
        <v>125</v>
      </c>
      <c r="E147" s="165" t="s">
        <v>216</v>
      </c>
      <c r="F147" s="166" t="s">
        <v>217</v>
      </c>
      <c r="G147" s="167" t="s">
        <v>128</v>
      </c>
      <c r="H147" s="168">
        <v>10</v>
      </c>
      <c r="I147" s="168"/>
      <c r="J147" s="168">
        <f t="shared" si="20"/>
        <v>0</v>
      </c>
      <c r="K147" s="169"/>
      <c r="L147" s="170"/>
      <c r="M147" s="171"/>
      <c r="N147" s="172" t="s">
        <v>38</v>
      </c>
      <c r="O147" s="160">
        <v>0</v>
      </c>
      <c r="P147" s="160">
        <f t="shared" si="21"/>
        <v>0</v>
      </c>
      <c r="Q147" s="160">
        <v>1.0880000000000001E-2</v>
      </c>
      <c r="R147" s="160">
        <f t="shared" si="22"/>
        <v>0.10880000000000001</v>
      </c>
      <c r="S147" s="160">
        <v>0</v>
      </c>
      <c r="T147" s="161">
        <f t="shared" si="23"/>
        <v>0</v>
      </c>
      <c r="AR147" s="162" t="s">
        <v>129</v>
      </c>
      <c r="AT147" s="162" t="s">
        <v>125</v>
      </c>
      <c r="AU147" s="162" t="s">
        <v>80</v>
      </c>
      <c r="AY147" s="74" t="s">
        <v>107</v>
      </c>
      <c r="BE147" s="163">
        <f t="shared" si="24"/>
        <v>0</v>
      </c>
      <c r="BF147" s="163">
        <f t="shared" si="25"/>
        <v>0</v>
      </c>
      <c r="BG147" s="163">
        <f t="shared" si="26"/>
        <v>0</v>
      </c>
      <c r="BH147" s="163">
        <f t="shared" si="27"/>
        <v>0</v>
      </c>
      <c r="BI147" s="163">
        <f t="shared" si="28"/>
        <v>0</v>
      </c>
      <c r="BJ147" s="74" t="s">
        <v>78</v>
      </c>
      <c r="BK147" s="163">
        <f t="shared" si="29"/>
        <v>0</v>
      </c>
      <c r="BL147" s="74" t="s">
        <v>114</v>
      </c>
      <c r="BM147" s="162" t="s">
        <v>218</v>
      </c>
    </row>
    <row r="148" spans="2:65" s="80" customFormat="1" ht="16.5" customHeight="1">
      <c r="B148" s="151"/>
      <c r="C148" s="164" t="s">
        <v>219</v>
      </c>
      <c r="D148" s="164" t="s">
        <v>125</v>
      </c>
      <c r="E148" s="165" t="s">
        <v>220</v>
      </c>
      <c r="F148" s="166" t="s">
        <v>221</v>
      </c>
      <c r="G148" s="167" t="s">
        <v>128</v>
      </c>
      <c r="H148" s="168">
        <v>4</v>
      </c>
      <c r="I148" s="168"/>
      <c r="J148" s="168">
        <f t="shared" si="20"/>
        <v>0</v>
      </c>
      <c r="K148" s="169"/>
      <c r="L148" s="170"/>
      <c r="M148" s="171"/>
      <c r="N148" s="172" t="s">
        <v>38</v>
      </c>
      <c r="O148" s="160">
        <v>0</v>
      </c>
      <c r="P148" s="160">
        <f t="shared" si="21"/>
        <v>0</v>
      </c>
      <c r="Q148" s="160">
        <v>1.0880000000000001E-2</v>
      </c>
      <c r="R148" s="160">
        <f t="shared" si="22"/>
        <v>4.3520000000000003E-2</v>
      </c>
      <c r="S148" s="160">
        <v>0</v>
      </c>
      <c r="T148" s="161">
        <f t="shared" si="23"/>
        <v>0</v>
      </c>
      <c r="AR148" s="162" t="s">
        <v>129</v>
      </c>
      <c r="AT148" s="162" t="s">
        <v>125</v>
      </c>
      <c r="AU148" s="162" t="s">
        <v>80</v>
      </c>
      <c r="AY148" s="74" t="s">
        <v>107</v>
      </c>
      <c r="BE148" s="163">
        <f t="shared" si="24"/>
        <v>0</v>
      </c>
      <c r="BF148" s="163">
        <f t="shared" si="25"/>
        <v>0</v>
      </c>
      <c r="BG148" s="163">
        <f t="shared" si="26"/>
        <v>0</v>
      </c>
      <c r="BH148" s="163">
        <f t="shared" si="27"/>
        <v>0</v>
      </c>
      <c r="BI148" s="163">
        <f t="shared" si="28"/>
        <v>0</v>
      </c>
      <c r="BJ148" s="74" t="s">
        <v>78</v>
      </c>
      <c r="BK148" s="163">
        <f t="shared" si="29"/>
        <v>0</v>
      </c>
      <c r="BL148" s="74" t="s">
        <v>114</v>
      </c>
      <c r="BM148" s="162" t="s">
        <v>222</v>
      </c>
    </row>
    <row r="149" spans="2:65" s="80" customFormat="1" ht="16.5" customHeight="1">
      <c r="B149" s="151"/>
      <c r="C149" s="152" t="s">
        <v>223</v>
      </c>
      <c r="D149" s="152" t="s">
        <v>110</v>
      </c>
      <c r="E149" s="153" t="s">
        <v>224</v>
      </c>
      <c r="F149" s="154" t="s">
        <v>225</v>
      </c>
      <c r="G149" s="155" t="s">
        <v>113</v>
      </c>
      <c r="H149" s="156">
        <v>20</v>
      </c>
      <c r="I149" s="156"/>
      <c r="J149" s="156">
        <f t="shared" si="20"/>
        <v>0</v>
      </c>
      <c r="K149" s="157"/>
      <c r="L149" s="81"/>
      <c r="M149" s="158"/>
      <c r="N149" s="159" t="s">
        <v>38</v>
      </c>
      <c r="O149" s="160">
        <v>0.55600000000000005</v>
      </c>
      <c r="P149" s="160">
        <f t="shared" si="21"/>
        <v>11.120000000000001</v>
      </c>
      <c r="Q149" s="160">
        <v>8.0294999999999997E-4</v>
      </c>
      <c r="R149" s="160">
        <f t="shared" si="22"/>
        <v>1.6059E-2</v>
      </c>
      <c r="S149" s="160">
        <v>0</v>
      </c>
      <c r="T149" s="161">
        <f t="shared" si="23"/>
        <v>0</v>
      </c>
      <c r="AR149" s="162" t="s">
        <v>114</v>
      </c>
      <c r="AT149" s="162" t="s">
        <v>110</v>
      </c>
      <c r="AU149" s="162" t="s">
        <v>80</v>
      </c>
      <c r="AY149" s="74" t="s">
        <v>107</v>
      </c>
      <c r="BE149" s="163">
        <f t="shared" si="24"/>
        <v>0</v>
      </c>
      <c r="BF149" s="163">
        <f t="shared" si="25"/>
        <v>0</v>
      </c>
      <c r="BG149" s="163">
        <f t="shared" si="26"/>
        <v>0</v>
      </c>
      <c r="BH149" s="163">
        <f t="shared" si="27"/>
        <v>0</v>
      </c>
      <c r="BI149" s="163">
        <f t="shared" si="28"/>
        <v>0</v>
      </c>
      <c r="BJ149" s="74" t="s">
        <v>78</v>
      </c>
      <c r="BK149" s="163">
        <f t="shared" si="29"/>
        <v>0</v>
      </c>
      <c r="BL149" s="74" t="s">
        <v>114</v>
      </c>
      <c r="BM149" s="162" t="s">
        <v>226</v>
      </c>
    </row>
    <row r="150" spans="2:65" s="80" customFormat="1" ht="16.5" customHeight="1">
      <c r="B150" s="151"/>
      <c r="C150" s="152" t="s">
        <v>227</v>
      </c>
      <c r="D150" s="152" t="s">
        <v>110</v>
      </c>
      <c r="E150" s="153" t="s">
        <v>228</v>
      </c>
      <c r="F150" s="154" t="s">
        <v>229</v>
      </c>
      <c r="G150" s="155" t="s">
        <v>113</v>
      </c>
      <c r="H150" s="156">
        <v>112</v>
      </c>
      <c r="I150" s="156"/>
      <c r="J150" s="156">
        <f t="shared" si="20"/>
        <v>0</v>
      </c>
      <c r="K150" s="157"/>
      <c r="L150" s="81"/>
      <c r="M150" s="158"/>
      <c r="N150" s="159" t="s">
        <v>38</v>
      </c>
      <c r="O150" s="160">
        <v>0.81399999999999995</v>
      </c>
      <c r="P150" s="160">
        <f t="shared" si="21"/>
        <v>91.167999999999992</v>
      </c>
      <c r="Q150" s="160">
        <v>5.9977399999999997E-3</v>
      </c>
      <c r="R150" s="160">
        <f t="shared" si="22"/>
        <v>0.67174687999999994</v>
      </c>
      <c r="S150" s="160">
        <v>0</v>
      </c>
      <c r="T150" s="161">
        <f t="shared" si="23"/>
        <v>0</v>
      </c>
      <c r="AR150" s="162" t="s">
        <v>114</v>
      </c>
      <c r="AT150" s="162" t="s">
        <v>110</v>
      </c>
      <c r="AU150" s="162" t="s">
        <v>80</v>
      </c>
      <c r="AY150" s="74" t="s">
        <v>107</v>
      </c>
      <c r="BE150" s="163">
        <f t="shared" si="24"/>
        <v>0</v>
      </c>
      <c r="BF150" s="163">
        <f t="shared" si="25"/>
        <v>0</v>
      </c>
      <c r="BG150" s="163">
        <f t="shared" si="26"/>
        <v>0</v>
      </c>
      <c r="BH150" s="163">
        <f t="shared" si="27"/>
        <v>0</v>
      </c>
      <c r="BI150" s="163">
        <f t="shared" si="28"/>
        <v>0</v>
      </c>
      <c r="BJ150" s="74" t="s">
        <v>78</v>
      </c>
      <c r="BK150" s="163">
        <f t="shared" si="29"/>
        <v>0</v>
      </c>
      <c r="BL150" s="74" t="s">
        <v>114</v>
      </c>
      <c r="BM150" s="162" t="s">
        <v>230</v>
      </c>
    </row>
    <row r="151" spans="2:65" s="80" customFormat="1" ht="16.5" customHeight="1">
      <c r="B151" s="151"/>
      <c r="C151" s="152" t="s">
        <v>231</v>
      </c>
      <c r="D151" s="152" t="s">
        <v>110</v>
      </c>
      <c r="E151" s="153" t="s">
        <v>232</v>
      </c>
      <c r="F151" s="154" t="s">
        <v>233</v>
      </c>
      <c r="G151" s="155" t="s">
        <v>113</v>
      </c>
      <c r="H151" s="156">
        <v>380</v>
      </c>
      <c r="I151" s="156"/>
      <c r="J151" s="156">
        <f t="shared" si="20"/>
        <v>0</v>
      </c>
      <c r="K151" s="157"/>
      <c r="L151" s="81"/>
      <c r="M151" s="158"/>
      <c r="N151" s="159" t="s">
        <v>38</v>
      </c>
      <c r="O151" s="160">
        <v>0</v>
      </c>
      <c r="P151" s="160">
        <f t="shared" si="21"/>
        <v>0</v>
      </c>
      <c r="Q151" s="160">
        <v>0</v>
      </c>
      <c r="R151" s="160">
        <f t="shared" si="22"/>
        <v>0</v>
      </c>
      <c r="S151" s="160">
        <v>0</v>
      </c>
      <c r="T151" s="161">
        <f t="shared" si="23"/>
        <v>0</v>
      </c>
      <c r="AR151" s="162" t="s">
        <v>114</v>
      </c>
      <c r="AT151" s="162" t="s">
        <v>110</v>
      </c>
      <c r="AU151" s="162" t="s">
        <v>80</v>
      </c>
      <c r="AY151" s="74" t="s">
        <v>107</v>
      </c>
      <c r="BE151" s="163">
        <f t="shared" si="24"/>
        <v>0</v>
      </c>
      <c r="BF151" s="163">
        <f t="shared" si="25"/>
        <v>0</v>
      </c>
      <c r="BG151" s="163">
        <f t="shared" si="26"/>
        <v>0</v>
      </c>
      <c r="BH151" s="163">
        <f t="shared" si="27"/>
        <v>0</v>
      </c>
      <c r="BI151" s="163">
        <f t="shared" si="28"/>
        <v>0</v>
      </c>
      <c r="BJ151" s="74" t="s">
        <v>78</v>
      </c>
      <c r="BK151" s="163">
        <f t="shared" si="29"/>
        <v>0</v>
      </c>
      <c r="BL151" s="74" t="s">
        <v>114</v>
      </c>
      <c r="BM151" s="162" t="s">
        <v>234</v>
      </c>
    </row>
    <row r="152" spans="2:65" s="80" customFormat="1" ht="16.5" customHeight="1">
      <c r="B152" s="151"/>
      <c r="C152" s="164" t="s">
        <v>235</v>
      </c>
      <c r="D152" s="164" t="s">
        <v>125</v>
      </c>
      <c r="E152" s="165" t="s">
        <v>236</v>
      </c>
      <c r="F152" s="166" t="s">
        <v>237</v>
      </c>
      <c r="G152" s="167" t="s">
        <v>113</v>
      </c>
      <c r="H152" s="168">
        <v>20</v>
      </c>
      <c r="I152" s="168"/>
      <c r="J152" s="168">
        <f t="shared" si="20"/>
        <v>0</v>
      </c>
      <c r="K152" s="169"/>
      <c r="L152" s="170"/>
      <c r="M152" s="171"/>
      <c r="N152" s="172" t="s">
        <v>38</v>
      </c>
      <c r="O152" s="160">
        <v>0</v>
      </c>
      <c r="P152" s="160">
        <f t="shared" si="21"/>
        <v>0</v>
      </c>
      <c r="Q152" s="160">
        <v>0</v>
      </c>
      <c r="R152" s="160">
        <f t="shared" si="22"/>
        <v>0</v>
      </c>
      <c r="S152" s="160">
        <v>0</v>
      </c>
      <c r="T152" s="161">
        <f t="shared" si="23"/>
        <v>0</v>
      </c>
      <c r="AR152" s="162" t="s">
        <v>129</v>
      </c>
      <c r="AT152" s="162" t="s">
        <v>125</v>
      </c>
      <c r="AU152" s="162" t="s">
        <v>80</v>
      </c>
      <c r="AY152" s="74" t="s">
        <v>107</v>
      </c>
      <c r="BE152" s="163">
        <f t="shared" si="24"/>
        <v>0</v>
      </c>
      <c r="BF152" s="163">
        <f t="shared" si="25"/>
        <v>0</v>
      </c>
      <c r="BG152" s="163">
        <f t="shared" si="26"/>
        <v>0</v>
      </c>
      <c r="BH152" s="163">
        <f t="shared" si="27"/>
        <v>0</v>
      </c>
      <c r="BI152" s="163">
        <f t="shared" si="28"/>
        <v>0</v>
      </c>
      <c r="BJ152" s="74" t="s">
        <v>78</v>
      </c>
      <c r="BK152" s="163">
        <f t="shared" si="29"/>
        <v>0</v>
      </c>
      <c r="BL152" s="74" t="s">
        <v>114</v>
      </c>
      <c r="BM152" s="162" t="s">
        <v>238</v>
      </c>
    </row>
    <row r="153" spans="2:65" s="80" customFormat="1" ht="16.5" customHeight="1">
      <c r="B153" s="151"/>
      <c r="C153" s="164" t="s">
        <v>239</v>
      </c>
      <c r="D153" s="164" t="s">
        <v>125</v>
      </c>
      <c r="E153" s="165" t="s">
        <v>240</v>
      </c>
      <c r="F153" s="166" t="s">
        <v>241</v>
      </c>
      <c r="G153" s="167" t="s">
        <v>113</v>
      </c>
      <c r="H153" s="168">
        <v>112</v>
      </c>
      <c r="I153" s="168"/>
      <c r="J153" s="168">
        <f t="shared" si="20"/>
        <v>0</v>
      </c>
      <c r="K153" s="169"/>
      <c r="L153" s="170"/>
      <c r="M153" s="171"/>
      <c r="N153" s="172" t="s">
        <v>38</v>
      </c>
      <c r="O153" s="160">
        <v>0</v>
      </c>
      <c r="P153" s="160">
        <f t="shared" si="21"/>
        <v>0</v>
      </c>
      <c r="Q153" s="160">
        <v>0</v>
      </c>
      <c r="R153" s="160">
        <f t="shared" si="22"/>
        <v>0</v>
      </c>
      <c r="S153" s="160">
        <v>0</v>
      </c>
      <c r="T153" s="161">
        <f t="shared" si="23"/>
        <v>0</v>
      </c>
      <c r="AR153" s="162" t="s">
        <v>129</v>
      </c>
      <c r="AT153" s="162" t="s">
        <v>125</v>
      </c>
      <c r="AU153" s="162" t="s">
        <v>80</v>
      </c>
      <c r="AY153" s="74" t="s">
        <v>107</v>
      </c>
      <c r="BE153" s="163">
        <f t="shared" si="24"/>
        <v>0</v>
      </c>
      <c r="BF153" s="163">
        <f t="shared" si="25"/>
        <v>0</v>
      </c>
      <c r="BG153" s="163">
        <f t="shared" si="26"/>
        <v>0</v>
      </c>
      <c r="BH153" s="163">
        <f t="shared" si="27"/>
        <v>0</v>
      </c>
      <c r="BI153" s="163">
        <f t="shared" si="28"/>
        <v>0</v>
      </c>
      <c r="BJ153" s="74" t="s">
        <v>78</v>
      </c>
      <c r="BK153" s="163">
        <f t="shared" si="29"/>
        <v>0</v>
      </c>
      <c r="BL153" s="74" t="s">
        <v>114</v>
      </c>
      <c r="BM153" s="162" t="s">
        <v>242</v>
      </c>
    </row>
    <row r="154" spans="2:65" s="80" customFormat="1" ht="16.5" customHeight="1">
      <c r="B154" s="151"/>
      <c r="C154" s="164" t="s">
        <v>129</v>
      </c>
      <c r="D154" s="164" t="s">
        <v>125</v>
      </c>
      <c r="E154" s="165" t="s">
        <v>243</v>
      </c>
      <c r="F154" s="166" t="s">
        <v>244</v>
      </c>
      <c r="G154" s="167" t="s">
        <v>113</v>
      </c>
      <c r="H154" s="168">
        <v>248</v>
      </c>
      <c r="I154" s="168"/>
      <c r="J154" s="168">
        <f t="shared" si="20"/>
        <v>0</v>
      </c>
      <c r="K154" s="169"/>
      <c r="L154" s="170"/>
      <c r="M154" s="171"/>
      <c r="N154" s="172" t="s">
        <v>38</v>
      </c>
      <c r="O154" s="160">
        <v>0</v>
      </c>
      <c r="P154" s="160">
        <f t="shared" si="21"/>
        <v>0</v>
      </c>
      <c r="Q154" s="160">
        <v>0</v>
      </c>
      <c r="R154" s="160">
        <f t="shared" si="22"/>
        <v>0</v>
      </c>
      <c r="S154" s="160">
        <v>0</v>
      </c>
      <c r="T154" s="161">
        <f t="shared" si="23"/>
        <v>0</v>
      </c>
      <c r="AR154" s="162" t="s">
        <v>129</v>
      </c>
      <c r="AT154" s="162" t="s">
        <v>125</v>
      </c>
      <c r="AU154" s="162" t="s">
        <v>80</v>
      </c>
      <c r="AY154" s="74" t="s">
        <v>107</v>
      </c>
      <c r="BE154" s="163">
        <f t="shared" si="24"/>
        <v>0</v>
      </c>
      <c r="BF154" s="163">
        <f t="shared" si="25"/>
        <v>0</v>
      </c>
      <c r="BG154" s="163">
        <f t="shared" si="26"/>
        <v>0</v>
      </c>
      <c r="BH154" s="163">
        <f t="shared" si="27"/>
        <v>0</v>
      </c>
      <c r="BI154" s="163">
        <f t="shared" si="28"/>
        <v>0</v>
      </c>
      <c r="BJ154" s="74" t="s">
        <v>78</v>
      </c>
      <c r="BK154" s="163">
        <f t="shared" si="29"/>
        <v>0</v>
      </c>
      <c r="BL154" s="74" t="s">
        <v>114</v>
      </c>
      <c r="BM154" s="162" t="s">
        <v>245</v>
      </c>
    </row>
    <row r="155" spans="2:65" s="80" customFormat="1" ht="16.5" customHeight="1">
      <c r="B155" s="151"/>
      <c r="C155" s="152" t="s">
        <v>246</v>
      </c>
      <c r="D155" s="152" t="s">
        <v>110</v>
      </c>
      <c r="E155" s="153" t="s">
        <v>247</v>
      </c>
      <c r="F155" s="154" t="s">
        <v>248</v>
      </c>
      <c r="G155" s="155" t="s">
        <v>118</v>
      </c>
      <c r="H155" s="156">
        <v>20</v>
      </c>
      <c r="I155" s="156"/>
      <c r="J155" s="156">
        <f t="shared" si="20"/>
        <v>0</v>
      </c>
      <c r="K155" s="157"/>
      <c r="L155" s="81"/>
      <c r="M155" s="158"/>
      <c r="N155" s="159" t="s">
        <v>38</v>
      </c>
      <c r="O155" s="160">
        <v>0.115</v>
      </c>
      <c r="P155" s="160">
        <f t="shared" si="21"/>
        <v>2.3000000000000003</v>
      </c>
      <c r="Q155" s="160">
        <v>1.6200000000000001E-4</v>
      </c>
      <c r="R155" s="160">
        <f t="shared" si="22"/>
        <v>3.2400000000000003E-3</v>
      </c>
      <c r="S155" s="160">
        <v>0</v>
      </c>
      <c r="T155" s="161">
        <f t="shared" si="23"/>
        <v>0</v>
      </c>
      <c r="AR155" s="162" t="s">
        <v>114</v>
      </c>
      <c r="AT155" s="162" t="s">
        <v>110</v>
      </c>
      <c r="AU155" s="162" t="s">
        <v>80</v>
      </c>
      <c r="AY155" s="74" t="s">
        <v>107</v>
      </c>
      <c r="BE155" s="163">
        <f t="shared" si="24"/>
        <v>0</v>
      </c>
      <c r="BF155" s="163">
        <f t="shared" si="25"/>
        <v>0</v>
      </c>
      <c r="BG155" s="163">
        <f t="shared" si="26"/>
        <v>0</v>
      </c>
      <c r="BH155" s="163">
        <f t="shared" si="27"/>
        <v>0</v>
      </c>
      <c r="BI155" s="163">
        <f t="shared" si="28"/>
        <v>0</v>
      </c>
      <c r="BJ155" s="74" t="s">
        <v>78</v>
      </c>
      <c r="BK155" s="163">
        <f t="shared" si="29"/>
        <v>0</v>
      </c>
      <c r="BL155" s="74" t="s">
        <v>114</v>
      </c>
      <c r="BM155" s="162" t="s">
        <v>249</v>
      </c>
    </row>
    <row r="156" spans="2:65" s="80" customFormat="1" ht="16.5" customHeight="1">
      <c r="B156" s="151"/>
      <c r="C156" s="152" t="s">
        <v>250</v>
      </c>
      <c r="D156" s="152" t="s">
        <v>110</v>
      </c>
      <c r="E156" s="153" t="s">
        <v>251</v>
      </c>
      <c r="F156" s="154" t="s">
        <v>252</v>
      </c>
      <c r="G156" s="155" t="s">
        <v>113</v>
      </c>
      <c r="H156" s="156">
        <v>112</v>
      </c>
      <c r="I156" s="156"/>
      <c r="J156" s="156">
        <f t="shared" si="20"/>
        <v>0</v>
      </c>
      <c r="K156" s="157"/>
      <c r="L156" s="81"/>
      <c r="M156" s="158"/>
      <c r="N156" s="159" t="s">
        <v>38</v>
      </c>
      <c r="O156" s="160">
        <v>1.7000000000000001E-2</v>
      </c>
      <c r="P156" s="160">
        <f t="shared" si="21"/>
        <v>1.9040000000000001</v>
      </c>
      <c r="Q156" s="160">
        <v>3.8499999999999998E-4</v>
      </c>
      <c r="R156" s="160">
        <f t="shared" si="22"/>
        <v>4.3119999999999999E-2</v>
      </c>
      <c r="S156" s="160">
        <v>0</v>
      </c>
      <c r="T156" s="161">
        <f t="shared" si="23"/>
        <v>0</v>
      </c>
      <c r="AR156" s="162" t="s">
        <v>114</v>
      </c>
      <c r="AT156" s="162" t="s">
        <v>110</v>
      </c>
      <c r="AU156" s="162" t="s">
        <v>80</v>
      </c>
      <c r="AY156" s="74" t="s">
        <v>107</v>
      </c>
      <c r="BE156" s="163">
        <f t="shared" si="24"/>
        <v>0</v>
      </c>
      <c r="BF156" s="163">
        <f t="shared" si="25"/>
        <v>0</v>
      </c>
      <c r="BG156" s="163">
        <f t="shared" si="26"/>
        <v>0</v>
      </c>
      <c r="BH156" s="163">
        <f t="shared" si="27"/>
        <v>0</v>
      </c>
      <c r="BI156" s="163">
        <f t="shared" si="28"/>
        <v>0</v>
      </c>
      <c r="BJ156" s="74" t="s">
        <v>78</v>
      </c>
      <c r="BK156" s="163">
        <f t="shared" si="29"/>
        <v>0</v>
      </c>
      <c r="BL156" s="74" t="s">
        <v>114</v>
      </c>
      <c r="BM156" s="162" t="s">
        <v>253</v>
      </c>
    </row>
    <row r="157" spans="2:65" s="80" customFormat="1" ht="21.75" customHeight="1">
      <c r="B157" s="151"/>
      <c r="C157" s="152" t="s">
        <v>254</v>
      </c>
      <c r="D157" s="152" t="s">
        <v>110</v>
      </c>
      <c r="E157" s="153" t="s">
        <v>255</v>
      </c>
      <c r="F157" s="154" t="s">
        <v>256</v>
      </c>
      <c r="G157" s="155" t="s">
        <v>118</v>
      </c>
      <c r="H157" s="156">
        <v>10</v>
      </c>
      <c r="I157" s="156"/>
      <c r="J157" s="156">
        <f t="shared" si="20"/>
        <v>0</v>
      </c>
      <c r="K157" s="157"/>
      <c r="L157" s="81"/>
      <c r="M157" s="158"/>
      <c r="N157" s="159" t="s">
        <v>38</v>
      </c>
      <c r="O157" s="160">
        <v>0.20699999999999999</v>
      </c>
      <c r="P157" s="160">
        <f t="shared" si="21"/>
        <v>2.0699999999999998</v>
      </c>
      <c r="Q157" s="160">
        <v>1.9570000000000001E-5</v>
      </c>
      <c r="R157" s="160">
        <f t="shared" si="22"/>
        <v>1.9570000000000001E-4</v>
      </c>
      <c r="S157" s="160">
        <v>0</v>
      </c>
      <c r="T157" s="161">
        <f t="shared" si="23"/>
        <v>0</v>
      </c>
      <c r="AR157" s="162" t="s">
        <v>114</v>
      </c>
      <c r="AT157" s="162" t="s">
        <v>110</v>
      </c>
      <c r="AU157" s="162" t="s">
        <v>80</v>
      </c>
      <c r="AY157" s="74" t="s">
        <v>107</v>
      </c>
      <c r="BE157" s="163">
        <f t="shared" si="24"/>
        <v>0</v>
      </c>
      <c r="BF157" s="163">
        <f t="shared" si="25"/>
        <v>0</v>
      </c>
      <c r="BG157" s="163">
        <f t="shared" si="26"/>
        <v>0</v>
      </c>
      <c r="BH157" s="163">
        <f t="shared" si="27"/>
        <v>0</v>
      </c>
      <c r="BI157" s="163">
        <f t="shared" si="28"/>
        <v>0</v>
      </c>
      <c r="BJ157" s="74" t="s">
        <v>78</v>
      </c>
      <c r="BK157" s="163">
        <f t="shared" si="29"/>
        <v>0</v>
      </c>
      <c r="BL157" s="74" t="s">
        <v>114</v>
      </c>
      <c r="BM157" s="162" t="s">
        <v>257</v>
      </c>
    </row>
    <row r="158" spans="2:65" s="80" customFormat="1" ht="16.5" customHeight="1">
      <c r="B158" s="151"/>
      <c r="C158" s="164" t="s">
        <v>258</v>
      </c>
      <c r="D158" s="164" t="s">
        <v>125</v>
      </c>
      <c r="E158" s="165" t="s">
        <v>259</v>
      </c>
      <c r="F158" s="166" t="s">
        <v>260</v>
      </c>
      <c r="G158" s="167" t="s">
        <v>118</v>
      </c>
      <c r="H158" s="168">
        <v>10</v>
      </c>
      <c r="I158" s="168"/>
      <c r="J158" s="168">
        <f t="shared" si="20"/>
        <v>0</v>
      </c>
      <c r="K158" s="169"/>
      <c r="L158" s="170"/>
      <c r="M158" s="171"/>
      <c r="N158" s="172" t="s">
        <v>38</v>
      </c>
      <c r="O158" s="160">
        <v>0</v>
      </c>
      <c r="P158" s="160">
        <f t="shared" si="21"/>
        <v>0</v>
      </c>
      <c r="Q158" s="160">
        <v>2.0000000000000002E-5</v>
      </c>
      <c r="R158" s="160">
        <f t="shared" si="22"/>
        <v>2.0000000000000001E-4</v>
      </c>
      <c r="S158" s="160">
        <v>0</v>
      </c>
      <c r="T158" s="161">
        <f t="shared" si="23"/>
        <v>0</v>
      </c>
      <c r="AR158" s="162" t="s">
        <v>129</v>
      </c>
      <c r="AT158" s="162" t="s">
        <v>125</v>
      </c>
      <c r="AU158" s="162" t="s">
        <v>80</v>
      </c>
      <c r="AY158" s="74" t="s">
        <v>107</v>
      </c>
      <c r="BE158" s="163">
        <f t="shared" si="24"/>
        <v>0</v>
      </c>
      <c r="BF158" s="163">
        <f t="shared" si="25"/>
        <v>0</v>
      </c>
      <c r="BG158" s="163">
        <f t="shared" si="26"/>
        <v>0</v>
      </c>
      <c r="BH158" s="163">
        <f t="shared" si="27"/>
        <v>0</v>
      </c>
      <c r="BI158" s="163">
        <f t="shared" si="28"/>
        <v>0</v>
      </c>
      <c r="BJ158" s="74" t="s">
        <v>78</v>
      </c>
      <c r="BK158" s="163">
        <f t="shared" si="29"/>
        <v>0</v>
      </c>
      <c r="BL158" s="74" t="s">
        <v>114</v>
      </c>
      <c r="BM158" s="162" t="s">
        <v>261</v>
      </c>
    </row>
    <row r="159" spans="2:65" s="80" customFormat="1" ht="21.75" customHeight="1">
      <c r="B159" s="151"/>
      <c r="C159" s="152" t="s">
        <v>262</v>
      </c>
      <c r="D159" s="152" t="s">
        <v>110</v>
      </c>
      <c r="E159" s="153" t="s">
        <v>263</v>
      </c>
      <c r="F159" s="154" t="s">
        <v>264</v>
      </c>
      <c r="G159" s="155" t="s">
        <v>118</v>
      </c>
      <c r="H159" s="156">
        <v>8</v>
      </c>
      <c r="I159" s="156"/>
      <c r="J159" s="156">
        <f t="shared" si="20"/>
        <v>0</v>
      </c>
      <c r="K159" s="157"/>
      <c r="L159" s="81"/>
      <c r="M159" s="158"/>
      <c r="N159" s="159" t="s">
        <v>38</v>
      </c>
      <c r="O159" s="160">
        <v>0.64100000000000001</v>
      </c>
      <c r="P159" s="160">
        <f t="shared" si="21"/>
        <v>5.1280000000000001</v>
      </c>
      <c r="Q159" s="160">
        <v>3.9140000000000001E-5</v>
      </c>
      <c r="R159" s="160">
        <f t="shared" si="22"/>
        <v>3.1312000000000001E-4</v>
      </c>
      <c r="S159" s="160">
        <v>0</v>
      </c>
      <c r="T159" s="161">
        <f t="shared" si="23"/>
        <v>0</v>
      </c>
      <c r="AR159" s="162" t="s">
        <v>114</v>
      </c>
      <c r="AT159" s="162" t="s">
        <v>110</v>
      </c>
      <c r="AU159" s="162" t="s">
        <v>80</v>
      </c>
      <c r="AY159" s="74" t="s">
        <v>107</v>
      </c>
      <c r="BE159" s="163">
        <f t="shared" si="24"/>
        <v>0</v>
      </c>
      <c r="BF159" s="163">
        <f t="shared" si="25"/>
        <v>0</v>
      </c>
      <c r="BG159" s="163">
        <f t="shared" si="26"/>
        <v>0</v>
      </c>
      <c r="BH159" s="163">
        <f t="shared" si="27"/>
        <v>0</v>
      </c>
      <c r="BI159" s="163">
        <f t="shared" si="28"/>
        <v>0</v>
      </c>
      <c r="BJ159" s="74" t="s">
        <v>78</v>
      </c>
      <c r="BK159" s="163">
        <f t="shared" si="29"/>
        <v>0</v>
      </c>
      <c r="BL159" s="74" t="s">
        <v>114</v>
      </c>
      <c r="BM159" s="162" t="s">
        <v>265</v>
      </c>
    </row>
    <row r="160" spans="2:65" s="80" customFormat="1" ht="16.5" customHeight="1">
      <c r="B160" s="151"/>
      <c r="C160" s="164" t="s">
        <v>266</v>
      </c>
      <c r="D160" s="164" t="s">
        <v>125</v>
      </c>
      <c r="E160" s="165" t="s">
        <v>267</v>
      </c>
      <c r="F160" s="166" t="s">
        <v>268</v>
      </c>
      <c r="G160" s="167" t="s">
        <v>118</v>
      </c>
      <c r="H160" s="168">
        <v>3</v>
      </c>
      <c r="I160" s="168"/>
      <c r="J160" s="168">
        <f t="shared" si="20"/>
        <v>0</v>
      </c>
      <c r="K160" s="169"/>
      <c r="L160" s="170"/>
      <c r="M160" s="171"/>
      <c r="N160" s="172" t="s">
        <v>38</v>
      </c>
      <c r="O160" s="160">
        <v>0</v>
      </c>
      <c r="P160" s="160">
        <f t="shared" si="21"/>
        <v>0</v>
      </c>
      <c r="Q160" s="160">
        <v>4.0000000000000003E-5</v>
      </c>
      <c r="R160" s="160">
        <f t="shared" si="22"/>
        <v>1.2000000000000002E-4</v>
      </c>
      <c r="S160" s="160">
        <v>0</v>
      </c>
      <c r="T160" s="161">
        <f t="shared" si="23"/>
        <v>0</v>
      </c>
      <c r="AR160" s="162" t="s">
        <v>129</v>
      </c>
      <c r="AT160" s="162" t="s">
        <v>125</v>
      </c>
      <c r="AU160" s="162" t="s">
        <v>80</v>
      </c>
      <c r="AY160" s="74" t="s">
        <v>107</v>
      </c>
      <c r="BE160" s="163">
        <f t="shared" si="24"/>
        <v>0</v>
      </c>
      <c r="BF160" s="163">
        <f t="shared" si="25"/>
        <v>0</v>
      </c>
      <c r="BG160" s="163">
        <f t="shared" si="26"/>
        <v>0</v>
      </c>
      <c r="BH160" s="163">
        <f t="shared" si="27"/>
        <v>0</v>
      </c>
      <c r="BI160" s="163">
        <f t="shared" si="28"/>
        <v>0</v>
      </c>
      <c r="BJ160" s="74" t="s">
        <v>78</v>
      </c>
      <c r="BK160" s="163">
        <f t="shared" si="29"/>
        <v>0</v>
      </c>
      <c r="BL160" s="74" t="s">
        <v>114</v>
      </c>
      <c r="BM160" s="162" t="s">
        <v>269</v>
      </c>
    </row>
    <row r="161" spans="2:65" s="80" customFormat="1" ht="16.5" customHeight="1">
      <c r="B161" s="151"/>
      <c r="C161" s="164" t="s">
        <v>270</v>
      </c>
      <c r="D161" s="164" t="s">
        <v>125</v>
      </c>
      <c r="E161" s="165" t="s">
        <v>271</v>
      </c>
      <c r="F161" s="166" t="s">
        <v>272</v>
      </c>
      <c r="G161" s="167" t="s">
        <v>118</v>
      </c>
      <c r="H161" s="168">
        <v>5</v>
      </c>
      <c r="I161" s="168"/>
      <c r="J161" s="168">
        <f t="shared" si="20"/>
        <v>0</v>
      </c>
      <c r="K161" s="169"/>
      <c r="L161" s="170"/>
      <c r="M161" s="171"/>
      <c r="N161" s="172" t="s">
        <v>38</v>
      </c>
      <c r="O161" s="160">
        <v>0</v>
      </c>
      <c r="P161" s="160">
        <f t="shared" si="21"/>
        <v>0</v>
      </c>
      <c r="Q161" s="160">
        <v>4.0000000000000003E-5</v>
      </c>
      <c r="R161" s="160">
        <f t="shared" si="22"/>
        <v>2.0000000000000001E-4</v>
      </c>
      <c r="S161" s="160">
        <v>0</v>
      </c>
      <c r="T161" s="161">
        <f t="shared" si="23"/>
        <v>0</v>
      </c>
      <c r="AR161" s="162" t="s">
        <v>129</v>
      </c>
      <c r="AT161" s="162" t="s">
        <v>125</v>
      </c>
      <c r="AU161" s="162" t="s">
        <v>80</v>
      </c>
      <c r="AY161" s="74" t="s">
        <v>107</v>
      </c>
      <c r="BE161" s="163">
        <f t="shared" si="24"/>
        <v>0</v>
      </c>
      <c r="BF161" s="163">
        <f t="shared" si="25"/>
        <v>0</v>
      </c>
      <c r="BG161" s="163">
        <f t="shared" si="26"/>
        <v>0</v>
      </c>
      <c r="BH161" s="163">
        <f t="shared" si="27"/>
        <v>0</v>
      </c>
      <c r="BI161" s="163">
        <f t="shared" si="28"/>
        <v>0</v>
      </c>
      <c r="BJ161" s="74" t="s">
        <v>78</v>
      </c>
      <c r="BK161" s="163">
        <f t="shared" si="29"/>
        <v>0</v>
      </c>
      <c r="BL161" s="74" t="s">
        <v>114</v>
      </c>
      <c r="BM161" s="162" t="s">
        <v>273</v>
      </c>
    </row>
    <row r="162" spans="2:65" s="80" customFormat="1" ht="16.5" customHeight="1">
      <c r="B162" s="151"/>
      <c r="C162" s="152" t="s">
        <v>274</v>
      </c>
      <c r="D162" s="152" t="s">
        <v>110</v>
      </c>
      <c r="E162" s="153" t="s">
        <v>275</v>
      </c>
      <c r="F162" s="154" t="s">
        <v>276</v>
      </c>
      <c r="G162" s="155" t="s">
        <v>142</v>
      </c>
      <c r="H162" s="156">
        <v>1</v>
      </c>
      <c r="I162" s="156"/>
      <c r="J162" s="156">
        <f t="shared" si="20"/>
        <v>0</v>
      </c>
      <c r="K162" s="157"/>
      <c r="L162" s="81"/>
      <c r="M162" s="158"/>
      <c r="N162" s="159" t="s">
        <v>38</v>
      </c>
      <c r="O162" s="160">
        <v>0</v>
      </c>
      <c r="P162" s="160">
        <f t="shared" si="21"/>
        <v>0</v>
      </c>
      <c r="Q162" s="160">
        <v>0</v>
      </c>
      <c r="R162" s="160">
        <f t="shared" si="22"/>
        <v>0</v>
      </c>
      <c r="S162" s="160">
        <v>0</v>
      </c>
      <c r="T162" s="161">
        <f t="shared" si="23"/>
        <v>0</v>
      </c>
      <c r="AR162" s="162" t="s">
        <v>114</v>
      </c>
      <c r="AT162" s="162" t="s">
        <v>110</v>
      </c>
      <c r="AU162" s="162" t="s">
        <v>80</v>
      </c>
      <c r="AY162" s="74" t="s">
        <v>107</v>
      </c>
      <c r="BE162" s="163">
        <f t="shared" si="24"/>
        <v>0</v>
      </c>
      <c r="BF162" s="163">
        <f t="shared" si="25"/>
        <v>0</v>
      </c>
      <c r="BG162" s="163">
        <f t="shared" si="26"/>
        <v>0</v>
      </c>
      <c r="BH162" s="163">
        <f t="shared" si="27"/>
        <v>0</v>
      </c>
      <c r="BI162" s="163">
        <f t="shared" si="28"/>
        <v>0</v>
      </c>
      <c r="BJ162" s="74" t="s">
        <v>78</v>
      </c>
      <c r="BK162" s="163">
        <f t="shared" si="29"/>
        <v>0</v>
      </c>
      <c r="BL162" s="74" t="s">
        <v>114</v>
      </c>
      <c r="BM162" s="162" t="s">
        <v>277</v>
      </c>
    </row>
    <row r="163" spans="2:65" s="80" customFormat="1" ht="21.75" customHeight="1">
      <c r="B163" s="151"/>
      <c r="C163" s="152" t="s">
        <v>278</v>
      </c>
      <c r="D163" s="152" t="s">
        <v>110</v>
      </c>
      <c r="E163" s="153" t="s">
        <v>279</v>
      </c>
      <c r="F163" s="154" t="s">
        <v>280</v>
      </c>
      <c r="G163" s="155" t="s">
        <v>142</v>
      </c>
      <c r="H163" s="156">
        <v>1</v>
      </c>
      <c r="I163" s="156"/>
      <c r="J163" s="156">
        <f t="shared" si="20"/>
        <v>0</v>
      </c>
      <c r="K163" s="157"/>
      <c r="L163" s="81"/>
      <c r="M163" s="158"/>
      <c r="N163" s="159" t="s">
        <v>38</v>
      </c>
      <c r="O163" s="160">
        <v>0</v>
      </c>
      <c r="P163" s="160">
        <f t="shared" si="21"/>
        <v>0</v>
      </c>
      <c r="Q163" s="160">
        <v>0</v>
      </c>
      <c r="R163" s="160">
        <f t="shared" si="22"/>
        <v>0</v>
      </c>
      <c r="S163" s="160">
        <v>0</v>
      </c>
      <c r="T163" s="161">
        <f t="shared" si="23"/>
        <v>0</v>
      </c>
      <c r="AR163" s="162" t="s">
        <v>114</v>
      </c>
      <c r="AT163" s="162" t="s">
        <v>110</v>
      </c>
      <c r="AU163" s="162" t="s">
        <v>80</v>
      </c>
      <c r="AY163" s="74" t="s">
        <v>107</v>
      </c>
      <c r="BE163" s="163">
        <f t="shared" si="24"/>
        <v>0</v>
      </c>
      <c r="BF163" s="163">
        <f t="shared" si="25"/>
        <v>0</v>
      </c>
      <c r="BG163" s="163">
        <f t="shared" si="26"/>
        <v>0</v>
      </c>
      <c r="BH163" s="163">
        <f t="shared" si="27"/>
        <v>0</v>
      </c>
      <c r="BI163" s="163">
        <f t="shared" si="28"/>
        <v>0</v>
      </c>
      <c r="BJ163" s="74" t="s">
        <v>78</v>
      </c>
      <c r="BK163" s="163">
        <f t="shared" si="29"/>
        <v>0</v>
      </c>
      <c r="BL163" s="74" t="s">
        <v>114</v>
      </c>
      <c r="BM163" s="162" t="s">
        <v>281</v>
      </c>
    </row>
    <row r="164" spans="2:65" s="80" customFormat="1" ht="16.5" customHeight="1">
      <c r="B164" s="151"/>
      <c r="C164" s="152" t="s">
        <v>282</v>
      </c>
      <c r="D164" s="152" t="s">
        <v>110</v>
      </c>
      <c r="E164" s="153" t="s">
        <v>283</v>
      </c>
      <c r="F164" s="154" t="s">
        <v>284</v>
      </c>
      <c r="G164" s="155" t="s">
        <v>113</v>
      </c>
      <c r="H164" s="156">
        <v>380</v>
      </c>
      <c r="I164" s="156"/>
      <c r="J164" s="156">
        <f t="shared" si="20"/>
        <v>0</v>
      </c>
      <c r="K164" s="157"/>
      <c r="L164" s="81"/>
      <c r="M164" s="158"/>
      <c r="N164" s="159" t="s">
        <v>38</v>
      </c>
      <c r="O164" s="160">
        <v>0.13600000000000001</v>
      </c>
      <c r="P164" s="160">
        <f t="shared" si="21"/>
        <v>51.680000000000007</v>
      </c>
      <c r="Q164" s="160">
        <v>6.2920499999999995E-5</v>
      </c>
      <c r="R164" s="160">
        <f t="shared" si="22"/>
        <v>2.3909789999999997E-2</v>
      </c>
      <c r="S164" s="160">
        <v>0</v>
      </c>
      <c r="T164" s="161">
        <f t="shared" si="23"/>
        <v>0</v>
      </c>
      <c r="AR164" s="162" t="s">
        <v>114</v>
      </c>
      <c r="AT164" s="162" t="s">
        <v>110</v>
      </c>
      <c r="AU164" s="162" t="s">
        <v>80</v>
      </c>
      <c r="AY164" s="74" t="s">
        <v>107</v>
      </c>
      <c r="BE164" s="163">
        <f t="shared" si="24"/>
        <v>0</v>
      </c>
      <c r="BF164" s="163">
        <f t="shared" si="25"/>
        <v>0</v>
      </c>
      <c r="BG164" s="163">
        <f t="shared" si="26"/>
        <v>0</v>
      </c>
      <c r="BH164" s="163">
        <f t="shared" si="27"/>
        <v>0</v>
      </c>
      <c r="BI164" s="163">
        <f t="shared" si="28"/>
        <v>0</v>
      </c>
      <c r="BJ164" s="74" t="s">
        <v>78</v>
      </c>
      <c r="BK164" s="163">
        <f t="shared" si="29"/>
        <v>0</v>
      </c>
      <c r="BL164" s="74" t="s">
        <v>114</v>
      </c>
      <c r="BM164" s="162" t="s">
        <v>285</v>
      </c>
    </row>
    <row r="165" spans="2:65" s="80" customFormat="1" ht="16.5" customHeight="1">
      <c r="B165" s="151"/>
      <c r="C165" s="152" t="s">
        <v>286</v>
      </c>
      <c r="D165" s="152" t="s">
        <v>110</v>
      </c>
      <c r="E165" s="153" t="s">
        <v>287</v>
      </c>
      <c r="F165" s="154" t="s">
        <v>288</v>
      </c>
      <c r="G165" s="155" t="s">
        <v>113</v>
      </c>
      <c r="H165" s="156">
        <v>380</v>
      </c>
      <c r="I165" s="156"/>
      <c r="J165" s="156">
        <f t="shared" si="20"/>
        <v>0</v>
      </c>
      <c r="K165" s="157"/>
      <c r="L165" s="81"/>
      <c r="M165" s="158"/>
      <c r="N165" s="159" t="s">
        <v>38</v>
      </c>
      <c r="O165" s="160">
        <v>8.2000000000000003E-2</v>
      </c>
      <c r="P165" s="160">
        <f t="shared" si="21"/>
        <v>31.16</v>
      </c>
      <c r="Q165" s="160">
        <v>1.0000000000000001E-5</v>
      </c>
      <c r="R165" s="160">
        <f t="shared" si="22"/>
        <v>3.8000000000000004E-3</v>
      </c>
      <c r="S165" s="160">
        <v>0</v>
      </c>
      <c r="T165" s="161">
        <f t="shared" si="23"/>
        <v>0</v>
      </c>
      <c r="AR165" s="162" t="s">
        <v>114</v>
      </c>
      <c r="AT165" s="162" t="s">
        <v>110</v>
      </c>
      <c r="AU165" s="162" t="s">
        <v>80</v>
      </c>
      <c r="AY165" s="74" t="s">
        <v>107</v>
      </c>
      <c r="BE165" s="163">
        <f t="shared" si="24"/>
        <v>0</v>
      </c>
      <c r="BF165" s="163">
        <f t="shared" si="25"/>
        <v>0</v>
      </c>
      <c r="BG165" s="163">
        <f t="shared" si="26"/>
        <v>0</v>
      </c>
      <c r="BH165" s="163">
        <f t="shared" si="27"/>
        <v>0</v>
      </c>
      <c r="BI165" s="163">
        <f t="shared" si="28"/>
        <v>0</v>
      </c>
      <c r="BJ165" s="74" t="s">
        <v>78</v>
      </c>
      <c r="BK165" s="163">
        <f t="shared" si="29"/>
        <v>0</v>
      </c>
      <c r="BL165" s="74" t="s">
        <v>114</v>
      </c>
      <c r="BM165" s="162" t="s">
        <v>289</v>
      </c>
    </row>
    <row r="166" spans="2:65" s="80" customFormat="1" ht="16.5" customHeight="1">
      <c r="B166" s="151"/>
      <c r="C166" s="152" t="s">
        <v>290</v>
      </c>
      <c r="D166" s="152" t="s">
        <v>110</v>
      </c>
      <c r="E166" s="153" t="s">
        <v>291</v>
      </c>
      <c r="F166" s="154" t="s">
        <v>292</v>
      </c>
      <c r="G166" s="155" t="s">
        <v>142</v>
      </c>
      <c r="H166" s="156">
        <v>1</v>
      </c>
      <c r="I166" s="156"/>
      <c r="J166" s="156">
        <f t="shared" si="20"/>
        <v>0</v>
      </c>
      <c r="K166" s="157"/>
      <c r="L166" s="81"/>
      <c r="M166" s="158"/>
      <c r="N166" s="159" t="s">
        <v>38</v>
      </c>
      <c r="O166" s="160">
        <v>0</v>
      </c>
      <c r="P166" s="160">
        <f t="shared" si="21"/>
        <v>0</v>
      </c>
      <c r="Q166" s="160">
        <v>0</v>
      </c>
      <c r="R166" s="160">
        <f t="shared" si="22"/>
        <v>0</v>
      </c>
      <c r="S166" s="160">
        <v>0</v>
      </c>
      <c r="T166" s="161">
        <f t="shared" si="23"/>
        <v>0</v>
      </c>
      <c r="AR166" s="162" t="s">
        <v>114</v>
      </c>
      <c r="AT166" s="162" t="s">
        <v>110</v>
      </c>
      <c r="AU166" s="162" t="s">
        <v>80</v>
      </c>
      <c r="AY166" s="74" t="s">
        <v>107</v>
      </c>
      <c r="BE166" s="163">
        <f t="shared" si="24"/>
        <v>0</v>
      </c>
      <c r="BF166" s="163">
        <f t="shared" si="25"/>
        <v>0</v>
      </c>
      <c r="BG166" s="163">
        <f t="shared" si="26"/>
        <v>0</v>
      </c>
      <c r="BH166" s="163">
        <f t="shared" si="27"/>
        <v>0</v>
      </c>
      <c r="BI166" s="163">
        <f t="shared" si="28"/>
        <v>0</v>
      </c>
      <c r="BJ166" s="74" t="s">
        <v>78</v>
      </c>
      <c r="BK166" s="163">
        <f t="shared" si="29"/>
        <v>0</v>
      </c>
      <c r="BL166" s="74" t="s">
        <v>114</v>
      </c>
      <c r="BM166" s="162" t="s">
        <v>293</v>
      </c>
    </row>
    <row r="167" spans="2:65" s="80" customFormat="1" ht="16.5" customHeight="1">
      <c r="B167" s="151"/>
      <c r="C167" s="152" t="s">
        <v>294</v>
      </c>
      <c r="D167" s="152" t="s">
        <v>110</v>
      </c>
      <c r="E167" s="153" t="s">
        <v>295</v>
      </c>
      <c r="F167" s="154" t="s">
        <v>296</v>
      </c>
      <c r="G167" s="155" t="s">
        <v>142</v>
      </c>
      <c r="H167" s="156">
        <v>1</v>
      </c>
      <c r="I167" s="156"/>
      <c r="J167" s="156">
        <f t="shared" si="20"/>
        <v>0</v>
      </c>
      <c r="K167" s="157"/>
      <c r="L167" s="81"/>
      <c r="M167" s="158"/>
      <c r="N167" s="159" t="s">
        <v>38</v>
      </c>
      <c r="O167" s="160">
        <v>0</v>
      </c>
      <c r="P167" s="160">
        <f t="shared" si="21"/>
        <v>0</v>
      </c>
      <c r="Q167" s="160">
        <v>0</v>
      </c>
      <c r="R167" s="160">
        <f t="shared" si="22"/>
        <v>0</v>
      </c>
      <c r="S167" s="160">
        <v>0</v>
      </c>
      <c r="T167" s="161">
        <f t="shared" si="23"/>
        <v>0</v>
      </c>
      <c r="AR167" s="162" t="s">
        <v>114</v>
      </c>
      <c r="AT167" s="162" t="s">
        <v>110</v>
      </c>
      <c r="AU167" s="162" t="s">
        <v>80</v>
      </c>
      <c r="AY167" s="74" t="s">
        <v>107</v>
      </c>
      <c r="BE167" s="163">
        <f t="shared" si="24"/>
        <v>0</v>
      </c>
      <c r="BF167" s="163">
        <f t="shared" si="25"/>
        <v>0</v>
      </c>
      <c r="BG167" s="163">
        <f t="shared" si="26"/>
        <v>0</v>
      </c>
      <c r="BH167" s="163">
        <f t="shared" si="27"/>
        <v>0</v>
      </c>
      <c r="BI167" s="163">
        <f t="shared" si="28"/>
        <v>0</v>
      </c>
      <c r="BJ167" s="74" t="s">
        <v>78</v>
      </c>
      <c r="BK167" s="163">
        <f t="shared" si="29"/>
        <v>0</v>
      </c>
      <c r="BL167" s="74" t="s">
        <v>114</v>
      </c>
      <c r="BM167" s="162" t="s">
        <v>297</v>
      </c>
    </row>
    <row r="168" spans="2:65" s="80" customFormat="1" ht="16.5" customHeight="1">
      <c r="B168" s="151"/>
      <c r="C168" s="152" t="s">
        <v>298</v>
      </c>
      <c r="D168" s="152" t="s">
        <v>110</v>
      </c>
      <c r="E168" s="153" t="s">
        <v>299</v>
      </c>
      <c r="F168" s="154" t="s">
        <v>300</v>
      </c>
      <c r="G168" s="155" t="s">
        <v>142</v>
      </c>
      <c r="H168" s="156">
        <v>1</v>
      </c>
      <c r="I168" s="156"/>
      <c r="J168" s="156">
        <f t="shared" si="20"/>
        <v>0</v>
      </c>
      <c r="K168" s="157"/>
      <c r="L168" s="81"/>
      <c r="M168" s="158"/>
      <c r="N168" s="159" t="s">
        <v>38</v>
      </c>
      <c r="O168" s="160">
        <v>0</v>
      </c>
      <c r="P168" s="160">
        <f t="shared" si="21"/>
        <v>0</v>
      </c>
      <c r="Q168" s="160">
        <v>0</v>
      </c>
      <c r="R168" s="160">
        <f t="shared" si="22"/>
        <v>0</v>
      </c>
      <c r="S168" s="160">
        <v>0</v>
      </c>
      <c r="T168" s="161">
        <f t="shared" si="23"/>
        <v>0</v>
      </c>
      <c r="AR168" s="162" t="s">
        <v>114</v>
      </c>
      <c r="AT168" s="162" t="s">
        <v>110</v>
      </c>
      <c r="AU168" s="162" t="s">
        <v>80</v>
      </c>
      <c r="AY168" s="74" t="s">
        <v>107</v>
      </c>
      <c r="BE168" s="163">
        <f t="shared" si="24"/>
        <v>0</v>
      </c>
      <c r="BF168" s="163">
        <f t="shared" si="25"/>
        <v>0</v>
      </c>
      <c r="BG168" s="163">
        <f t="shared" si="26"/>
        <v>0</v>
      </c>
      <c r="BH168" s="163">
        <f t="shared" si="27"/>
        <v>0</v>
      </c>
      <c r="BI168" s="163">
        <f t="shared" si="28"/>
        <v>0</v>
      </c>
      <c r="BJ168" s="74" t="s">
        <v>78</v>
      </c>
      <c r="BK168" s="163">
        <f t="shared" si="29"/>
        <v>0</v>
      </c>
      <c r="BL168" s="74" t="s">
        <v>114</v>
      </c>
      <c r="BM168" s="162" t="s">
        <v>301</v>
      </c>
    </row>
    <row r="169" spans="2:65" s="80" customFormat="1" ht="24.2" customHeight="1">
      <c r="B169" s="151"/>
      <c r="C169" s="152" t="s">
        <v>302</v>
      </c>
      <c r="D169" s="152" t="s">
        <v>110</v>
      </c>
      <c r="E169" s="153" t="s">
        <v>303</v>
      </c>
      <c r="F169" s="154" t="s">
        <v>304</v>
      </c>
      <c r="G169" s="155" t="s">
        <v>147</v>
      </c>
      <c r="H169" s="156">
        <v>19485.8</v>
      </c>
      <c r="I169" s="156"/>
      <c r="J169" s="156">
        <f t="shared" si="20"/>
        <v>0</v>
      </c>
      <c r="K169" s="157"/>
      <c r="L169" s="81"/>
      <c r="M169" s="158"/>
      <c r="N169" s="159" t="s">
        <v>38</v>
      </c>
      <c r="O169" s="160">
        <v>0</v>
      </c>
      <c r="P169" s="160">
        <f t="shared" si="21"/>
        <v>0</v>
      </c>
      <c r="Q169" s="160">
        <v>0</v>
      </c>
      <c r="R169" s="160">
        <f t="shared" si="22"/>
        <v>0</v>
      </c>
      <c r="S169" s="160">
        <v>0</v>
      </c>
      <c r="T169" s="161">
        <f t="shared" si="23"/>
        <v>0</v>
      </c>
      <c r="AR169" s="162" t="s">
        <v>114</v>
      </c>
      <c r="AT169" s="162" t="s">
        <v>110</v>
      </c>
      <c r="AU169" s="162" t="s">
        <v>80</v>
      </c>
      <c r="AY169" s="74" t="s">
        <v>107</v>
      </c>
      <c r="BE169" s="163">
        <f t="shared" si="24"/>
        <v>0</v>
      </c>
      <c r="BF169" s="163">
        <f t="shared" si="25"/>
        <v>0</v>
      </c>
      <c r="BG169" s="163">
        <f t="shared" si="26"/>
        <v>0</v>
      </c>
      <c r="BH169" s="163">
        <f t="shared" si="27"/>
        <v>0</v>
      </c>
      <c r="BI169" s="163">
        <f t="shared" si="28"/>
        <v>0</v>
      </c>
      <c r="BJ169" s="74" t="s">
        <v>78</v>
      </c>
      <c r="BK169" s="163">
        <f t="shared" si="29"/>
        <v>0</v>
      </c>
      <c r="BL169" s="74" t="s">
        <v>114</v>
      </c>
      <c r="BM169" s="162" t="s">
        <v>305</v>
      </c>
    </row>
    <row r="170" spans="2:65" s="137" customFormat="1" ht="22.9" customHeight="1">
      <c r="B170" s="138"/>
      <c r="C170" s="148"/>
      <c r="D170" s="149" t="s">
        <v>72</v>
      </c>
      <c r="E170" s="149" t="s">
        <v>306</v>
      </c>
      <c r="F170" s="149" t="s">
        <v>307</v>
      </c>
      <c r="G170" s="148"/>
      <c r="H170" s="148"/>
      <c r="I170" s="148"/>
      <c r="J170" s="150">
        <f>BK170</f>
        <v>0</v>
      </c>
      <c r="L170" s="138"/>
      <c r="M170" s="142"/>
      <c r="N170" s="143"/>
      <c r="O170" s="143"/>
      <c r="P170" s="144">
        <f>SUM(P171:P175)</f>
        <v>207.43600000000001</v>
      </c>
      <c r="Q170" s="143"/>
      <c r="R170" s="144">
        <f>SUM(R171:R175)</f>
        <v>1.1647324000000001</v>
      </c>
      <c r="S170" s="143"/>
      <c r="T170" s="145">
        <f>SUM(T171:T175)</f>
        <v>0</v>
      </c>
      <c r="AR170" s="139" t="s">
        <v>80</v>
      </c>
      <c r="AT170" s="146" t="s">
        <v>72</v>
      </c>
      <c r="AU170" s="146" t="s">
        <v>78</v>
      </c>
      <c r="AY170" s="139" t="s">
        <v>107</v>
      </c>
      <c r="BK170" s="147">
        <f>SUM(BK171:BK175)</f>
        <v>0</v>
      </c>
    </row>
    <row r="171" spans="2:65" s="80" customFormat="1" ht="24.2" customHeight="1">
      <c r="B171" s="151"/>
      <c r="C171" s="152" t="s">
        <v>308</v>
      </c>
      <c r="D171" s="152" t="s">
        <v>110</v>
      </c>
      <c r="E171" s="153" t="s">
        <v>309</v>
      </c>
      <c r="F171" s="154" t="s">
        <v>310</v>
      </c>
      <c r="G171" s="155" t="s">
        <v>154</v>
      </c>
      <c r="H171" s="156">
        <v>64.5</v>
      </c>
      <c r="I171" s="156"/>
      <c r="J171" s="156">
        <f>ROUND(I171*H171,2)</f>
        <v>0</v>
      </c>
      <c r="K171" s="157"/>
      <c r="L171" s="81"/>
      <c r="M171" s="158"/>
      <c r="N171" s="159" t="s">
        <v>38</v>
      </c>
      <c r="O171" s="160">
        <v>0.96799999999999997</v>
      </c>
      <c r="P171" s="160">
        <f>O171*H171</f>
        <v>62.436</v>
      </c>
      <c r="Q171" s="160">
        <v>1.2200000000000001E-2</v>
      </c>
      <c r="R171" s="160">
        <f>Q171*H171</f>
        <v>0.78690000000000004</v>
      </c>
      <c r="S171" s="160">
        <v>0</v>
      </c>
      <c r="T171" s="161">
        <f>S171*H171</f>
        <v>0</v>
      </c>
      <c r="AR171" s="162" t="s">
        <v>114</v>
      </c>
      <c r="AT171" s="162" t="s">
        <v>110</v>
      </c>
      <c r="AU171" s="162" t="s">
        <v>80</v>
      </c>
      <c r="AY171" s="74" t="s">
        <v>107</v>
      </c>
      <c r="BE171" s="163">
        <f>IF(N171="základní",J171,0)</f>
        <v>0</v>
      </c>
      <c r="BF171" s="163">
        <f>IF(N171="snížená",J171,0)</f>
        <v>0</v>
      </c>
      <c r="BG171" s="163">
        <f>IF(N171="zákl. přenesená",J171,0)</f>
        <v>0</v>
      </c>
      <c r="BH171" s="163">
        <f>IF(N171="sníž. přenesená",J171,0)</f>
        <v>0</v>
      </c>
      <c r="BI171" s="163">
        <f>IF(N171="nulová",J171,0)</f>
        <v>0</v>
      </c>
      <c r="BJ171" s="74" t="s">
        <v>78</v>
      </c>
      <c r="BK171" s="163">
        <f>ROUND(I171*H171,2)</f>
        <v>0</v>
      </c>
      <c r="BL171" s="74" t="s">
        <v>114</v>
      </c>
      <c r="BM171" s="162" t="s">
        <v>311</v>
      </c>
    </row>
    <row r="172" spans="2:65" s="80" customFormat="1" ht="16.5" customHeight="1">
      <c r="B172" s="151"/>
      <c r="C172" s="152" t="s">
        <v>312</v>
      </c>
      <c r="D172" s="152" t="s">
        <v>110</v>
      </c>
      <c r="E172" s="153" t="s">
        <v>313</v>
      </c>
      <c r="F172" s="154" t="s">
        <v>314</v>
      </c>
      <c r="G172" s="155" t="s">
        <v>154</v>
      </c>
      <c r="H172" s="156">
        <v>64.5</v>
      </c>
      <c r="I172" s="156"/>
      <c r="J172" s="156">
        <f>ROUND(I172*H172,2)</f>
        <v>0</v>
      </c>
      <c r="K172" s="157"/>
      <c r="L172" s="81"/>
      <c r="M172" s="158"/>
      <c r="N172" s="159" t="s">
        <v>38</v>
      </c>
      <c r="O172" s="160">
        <v>0.04</v>
      </c>
      <c r="P172" s="160">
        <f>O172*H172</f>
        <v>2.58</v>
      </c>
      <c r="Q172" s="160">
        <v>1E-4</v>
      </c>
      <c r="R172" s="160">
        <f>Q172*H172</f>
        <v>6.45E-3</v>
      </c>
      <c r="S172" s="160">
        <v>0</v>
      </c>
      <c r="T172" s="161">
        <f>S172*H172</f>
        <v>0</v>
      </c>
      <c r="AR172" s="162" t="s">
        <v>114</v>
      </c>
      <c r="AT172" s="162" t="s">
        <v>110</v>
      </c>
      <c r="AU172" s="162" t="s">
        <v>80</v>
      </c>
      <c r="AY172" s="74" t="s">
        <v>107</v>
      </c>
      <c r="BE172" s="163">
        <f>IF(N172="základní",J172,0)</f>
        <v>0</v>
      </c>
      <c r="BF172" s="163">
        <f>IF(N172="snížená",J172,0)</f>
        <v>0</v>
      </c>
      <c r="BG172" s="163">
        <f>IF(N172="zákl. přenesená",J172,0)</f>
        <v>0</v>
      </c>
      <c r="BH172" s="163">
        <f>IF(N172="sníž. přenesená",J172,0)</f>
        <v>0</v>
      </c>
      <c r="BI172" s="163">
        <f>IF(N172="nulová",J172,0)</f>
        <v>0</v>
      </c>
      <c r="BJ172" s="74" t="s">
        <v>78</v>
      </c>
      <c r="BK172" s="163">
        <f>ROUND(I172*H172,2)</f>
        <v>0</v>
      </c>
      <c r="BL172" s="74" t="s">
        <v>114</v>
      </c>
      <c r="BM172" s="162" t="s">
        <v>315</v>
      </c>
    </row>
    <row r="173" spans="2:65" s="80" customFormat="1" ht="16.5" customHeight="1">
      <c r="B173" s="151"/>
      <c r="C173" s="152" t="s">
        <v>316</v>
      </c>
      <c r="D173" s="152" t="s">
        <v>110</v>
      </c>
      <c r="E173" s="153" t="s">
        <v>317</v>
      </c>
      <c r="F173" s="154" t="s">
        <v>318</v>
      </c>
      <c r="G173" s="155" t="s">
        <v>154</v>
      </c>
      <c r="H173" s="156">
        <v>64.5</v>
      </c>
      <c r="I173" s="156"/>
      <c r="J173" s="156">
        <f>ROUND(I173*H173,2)</f>
        <v>0</v>
      </c>
      <c r="K173" s="157"/>
      <c r="L173" s="81"/>
      <c r="M173" s="158"/>
      <c r="N173" s="159" t="s">
        <v>38</v>
      </c>
      <c r="O173" s="160">
        <v>0.12</v>
      </c>
      <c r="P173" s="160">
        <f>O173*H173</f>
        <v>7.7399999999999993</v>
      </c>
      <c r="Q173" s="160">
        <v>6.9999999999999999E-4</v>
      </c>
      <c r="R173" s="160">
        <f>Q173*H173</f>
        <v>4.5150000000000003E-2</v>
      </c>
      <c r="S173" s="160">
        <v>0</v>
      </c>
      <c r="T173" s="161">
        <f>S173*H173</f>
        <v>0</v>
      </c>
      <c r="AR173" s="162" t="s">
        <v>114</v>
      </c>
      <c r="AT173" s="162" t="s">
        <v>110</v>
      </c>
      <c r="AU173" s="162" t="s">
        <v>80</v>
      </c>
      <c r="AY173" s="74" t="s">
        <v>107</v>
      </c>
      <c r="BE173" s="163">
        <f>IF(N173="základní",J173,0)</f>
        <v>0</v>
      </c>
      <c r="BF173" s="163">
        <f>IF(N173="snížená",J173,0)</f>
        <v>0</v>
      </c>
      <c r="BG173" s="163">
        <f>IF(N173="zákl. přenesená",J173,0)</f>
        <v>0</v>
      </c>
      <c r="BH173" s="163">
        <f>IF(N173="sníž. přenesená",J173,0)</f>
        <v>0</v>
      </c>
      <c r="BI173" s="163">
        <f>IF(N173="nulová",J173,0)</f>
        <v>0</v>
      </c>
      <c r="BJ173" s="74" t="s">
        <v>78</v>
      </c>
      <c r="BK173" s="163">
        <f>ROUND(I173*H173,2)</f>
        <v>0</v>
      </c>
      <c r="BL173" s="74" t="s">
        <v>114</v>
      </c>
      <c r="BM173" s="162" t="s">
        <v>319</v>
      </c>
    </row>
    <row r="174" spans="2:65" s="80" customFormat="1" ht="24.2" customHeight="1">
      <c r="B174" s="151"/>
      <c r="C174" s="152" t="s">
        <v>320</v>
      </c>
      <c r="D174" s="152" t="s">
        <v>110</v>
      </c>
      <c r="E174" s="153" t="s">
        <v>321</v>
      </c>
      <c r="F174" s="154" t="s">
        <v>322</v>
      </c>
      <c r="G174" s="155" t="s">
        <v>154</v>
      </c>
      <c r="H174" s="156">
        <v>260</v>
      </c>
      <c r="I174" s="156"/>
      <c r="J174" s="156">
        <f>ROUND(I174*H174,2)</f>
        <v>0</v>
      </c>
      <c r="K174" s="157"/>
      <c r="L174" s="81"/>
      <c r="M174" s="158"/>
      <c r="N174" s="159" t="s">
        <v>38</v>
      </c>
      <c r="O174" s="160">
        <v>0.51800000000000002</v>
      </c>
      <c r="P174" s="160">
        <f>O174*H174</f>
        <v>134.68</v>
      </c>
      <c r="Q174" s="160">
        <v>1.2547400000000001E-3</v>
      </c>
      <c r="R174" s="160">
        <f>Q174*H174</f>
        <v>0.32623240000000003</v>
      </c>
      <c r="S174" s="160">
        <v>0</v>
      </c>
      <c r="T174" s="161">
        <f>S174*H174</f>
        <v>0</v>
      </c>
      <c r="AR174" s="162" t="s">
        <v>114</v>
      </c>
      <c r="AT174" s="162" t="s">
        <v>110</v>
      </c>
      <c r="AU174" s="162" t="s">
        <v>80</v>
      </c>
      <c r="AY174" s="74" t="s">
        <v>107</v>
      </c>
      <c r="BE174" s="163">
        <f>IF(N174="základní",J174,0)</f>
        <v>0</v>
      </c>
      <c r="BF174" s="163">
        <f>IF(N174="snížená",J174,0)</f>
        <v>0</v>
      </c>
      <c r="BG174" s="163">
        <f>IF(N174="zákl. přenesená",J174,0)</f>
        <v>0</v>
      </c>
      <c r="BH174" s="163">
        <f>IF(N174="sníž. přenesená",J174,0)</f>
        <v>0</v>
      </c>
      <c r="BI174" s="163">
        <f>IF(N174="nulová",J174,0)</f>
        <v>0</v>
      </c>
      <c r="BJ174" s="74" t="s">
        <v>78</v>
      </c>
      <c r="BK174" s="163">
        <f>ROUND(I174*H174,2)</f>
        <v>0</v>
      </c>
      <c r="BL174" s="74" t="s">
        <v>114</v>
      </c>
      <c r="BM174" s="162" t="s">
        <v>323</v>
      </c>
    </row>
    <row r="175" spans="2:65" s="80" customFormat="1" ht="33" customHeight="1">
      <c r="B175" s="151"/>
      <c r="C175" s="152" t="s">
        <v>324</v>
      </c>
      <c r="D175" s="152" t="s">
        <v>110</v>
      </c>
      <c r="E175" s="153" t="s">
        <v>325</v>
      </c>
      <c r="F175" s="154" t="s">
        <v>326</v>
      </c>
      <c r="G175" s="155" t="s">
        <v>147</v>
      </c>
      <c r="H175" s="156">
        <v>4948.2</v>
      </c>
      <c r="I175" s="156"/>
      <c r="J175" s="156">
        <f>ROUND(I175*H175,2)</f>
        <v>0</v>
      </c>
      <c r="K175" s="157"/>
      <c r="L175" s="81"/>
      <c r="M175" s="158"/>
      <c r="N175" s="159" t="s">
        <v>38</v>
      </c>
      <c r="O175" s="160">
        <v>0</v>
      </c>
      <c r="P175" s="160">
        <f>O175*H175</f>
        <v>0</v>
      </c>
      <c r="Q175" s="160">
        <v>0</v>
      </c>
      <c r="R175" s="160">
        <f>Q175*H175</f>
        <v>0</v>
      </c>
      <c r="S175" s="160">
        <v>0</v>
      </c>
      <c r="T175" s="161">
        <f>S175*H175</f>
        <v>0</v>
      </c>
      <c r="AR175" s="162" t="s">
        <v>114</v>
      </c>
      <c r="AT175" s="162" t="s">
        <v>110</v>
      </c>
      <c r="AU175" s="162" t="s">
        <v>80</v>
      </c>
      <c r="AY175" s="74" t="s">
        <v>107</v>
      </c>
      <c r="BE175" s="163">
        <f>IF(N175="základní",J175,0)</f>
        <v>0</v>
      </c>
      <c r="BF175" s="163">
        <f>IF(N175="snížená",J175,0)</f>
        <v>0</v>
      </c>
      <c r="BG175" s="163">
        <f>IF(N175="zákl. přenesená",J175,0)</f>
        <v>0</v>
      </c>
      <c r="BH175" s="163">
        <f>IF(N175="sníž. přenesená",J175,0)</f>
        <v>0</v>
      </c>
      <c r="BI175" s="163">
        <f>IF(N175="nulová",J175,0)</f>
        <v>0</v>
      </c>
      <c r="BJ175" s="74" t="s">
        <v>78</v>
      </c>
      <c r="BK175" s="163">
        <f>ROUND(I175*H175,2)</f>
        <v>0</v>
      </c>
      <c r="BL175" s="74" t="s">
        <v>114</v>
      </c>
      <c r="BM175" s="162" t="s">
        <v>327</v>
      </c>
    </row>
    <row r="176" spans="2:65" s="137" customFormat="1" ht="22.9" customHeight="1">
      <c r="B176" s="138"/>
      <c r="C176" s="148"/>
      <c r="D176" s="149" t="s">
        <v>72</v>
      </c>
      <c r="E176" s="149" t="s">
        <v>328</v>
      </c>
      <c r="F176" s="149" t="s">
        <v>329</v>
      </c>
      <c r="G176" s="148"/>
      <c r="H176" s="148"/>
      <c r="I176" s="148"/>
      <c r="J176" s="150">
        <f>BK176</f>
        <v>0</v>
      </c>
      <c r="L176" s="138"/>
      <c r="M176" s="142"/>
      <c r="N176" s="143"/>
      <c r="O176" s="143"/>
      <c r="P176" s="144">
        <f>SUM(P177:P178)</f>
        <v>0</v>
      </c>
      <c r="Q176" s="143"/>
      <c r="R176" s="144">
        <f>SUM(R177:R178)</f>
        <v>0</v>
      </c>
      <c r="S176" s="143"/>
      <c r="T176" s="145">
        <f>SUM(T177:T178)</f>
        <v>0</v>
      </c>
      <c r="AR176" s="139" t="s">
        <v>80</v>
      </c>
      <c r="AT176" s="146" t="s">
        <v>72</v>
      </c>
      <c r="AU176" s="146" t="s">
        <v>78</v>
      </c>
      <c r="AY176" s="139" t="s">
        <v>107</v>
      </c>
      <c r="BK176" s="147">
        <f>SUM(BK177:BK178)</f>
        <v>0</v>
      </c>
    </row>
    <row r="177" spans="2:65" s="80" customFormat="1" ht="16.5" customHeight="1">
      <c r="B177" s="151"/>
      <c r="C177" s="152" t="s">
        <v>330</v>
      </c>
      <c r="D177" s="152" t="s">
        <v>110</v>
      </c>
      <c r="E177" s="153" t="s">
        <v>331</v>
      </c>
      <c r="F177" s="154" t="s">
        <v>332</v>
      </c>
      <c r="G177" s="155" t="s">
        <v>154</v>
      </c>
      <c r="H177" s="156">
        <v>64.5</v>
      </c>
      <c r="I177" s="156"/>
      <c r="J177" s="156">
        <f>ROUND(I177*H177,2)</f>
        <v>0</v>
      </c>
      <c r="K177" s="157"/>
      <c r="L177" s="81"/>
      <c r="M177" s="158"/>
      <c r="N177" s="159" t="s">
        <v>38</v>
      </c>
      <c r="O177" s="160">
        <v>0</v>
      </c>
      <c r="P177" s="160">
        <f>O177*H177</f>
        <v>0</v>
      </c>
      <c r="Q177" s="160">
        <v>0</v>
      </c>
      <c r="R177" s="160">
        <f>Q177*H177</f>
        <v>0</v>
      </c>
      <c r="S177" s="160">
        <v>0</v>
      </c>
      <c r="T177" s="161">
        <f>S177*H177</f>
        <v>0</v>
      </c>
      <c r="AR177" s="162" t="s">
        <v>114</v>
      </c>
      <c r="AT177" s="162" t="s">
        <v>110</v>
      </c>
      <c r="AU177" s="162" t="s">
        <v>80</v>
      </c>
      <c r="AY177" s="74" t="s">
        <v>107</v>
      </c>
      <c r="BE177" s="163">
        <f>IF(N177="základní",J177,0)</f>
        <v>0</v>
      </c>
      <c r="BF177" s="163">
        <f>IF(N177="snížená",J177,0)</f>
        <v>0</v>
      </c>
      <c r="BG177" s="163">
        <f>IF(N177="zákl. přenesená",J177,0)</f>
        <v>0</v>
      </c>
      <c r="BH177" s="163">
        <f>IF(N177="sníž. přenesená",J177,0)</f>
        <v>0</v>
      </c>
      <c r="BI177" s="163">
        <f>IF(N177="nulová",J177,0)</f>
        <v>0</v>
      </c>
      <c r="BJ177" s="74" t="s">
        <v>78</v>
      </c>
      <c r="BK177" s="163">
        <f>ROUND(I177*H177,2)</f>
        <v>0</v>
      </c>
      <c r="BL177" s="74" t="s">
        <v>114</v>
      </c>
      <c r="BM177" s="162" t="s">
        <v>333</v>
      </c>
    </row>
    <row r="178" spans="2:65" s="80" customFormat="1" ht="16.5" customHeight="1">
      <c r="B178" s="151"/>
      <c r="C178" s="152" t="s">
        <v>334</v>
      </c>
      <c r="D178" s="152" t="s">
        <v>110</v>
      </c>
      <c r="E178" s="153" t="s">
        <v>335</v>
      </c>
      <c r="F178" s="154" t="s">
        <v>336</v>
      </c>
      <c r="G178" s="155" t="s">
        <v>154</v>
      </c>
      <c r="H178" s="156">
        <v>64.5</v>
      </c>
      <c r="I178" s="156"/>
      <c r="J178" s="156">
        <f>ROUND(I178*H178,2)</f>
        <v>0</v>
      </c>
      <c r="K178" s="157"/>
      <c r="L178" s="81"/>
      <c r="M178" s="173"/>
      <c r="N178" s="174" t="s">
        <v>38</v>
      </c>
      <c r="O178" s="175">
        <v>0</v>
      </c>
      <c r="P178" s="175">
        <f>O178*H178</f>
        <v>0</v>
      </c>
      <c r="Q178" s="175">
        <v>0</v>
      </c>
      <c r="R178" s="175">
        <f>Q178*H178</f>
        <v>0</v>
      </c>
      <c r="S178" s="175">
        <v>0</v>
      </c>
      <c r="T178" s="176">
        <f>S178*H178</f>
        <v>0</v>
      </c>
      <c r="AR178" s="162" t="s">
        <v>114</v>
      </c>
      <c r="AT178" s="162" t="s">
        <v>110</v>
      </c>
      <c r="AU178" s="162" t="s">
        <v>80</v>
      </c>
      <c r="AY178" s="74" t="s">
        <v>107</v>
      </c>
      <c r="BE178" s="163">
        <f>IF(N178="základní",J178,0)</f>
        <v>0</v>
      </c>
      <c r="BF178" s="163">
        <f>IF(N178="snížená",J178,0)</f>
        <v>0</v>
      </c>
      <c r="BG178" s="163">
        <f>IF(N178="zákl. přenesená",J178,0)</f>
        <v>0</v>
      </c>
      <c r="BH178" s="163">
        <f>IF(N178="sníž. přenesená",J178,0)</f>
        <v>0</v>
      </c>
      <c r="BI178" s="163">
        <f>IF(N178="nulová",J178,0)</f>
        <v>0</v>
      </c>
      <c r="BJ178" s="74" t="s">
        <v>78</v>
      </c>
      <c r="BK178" s="163">
        <f>ROUND(I178*H178,2)</f>
        <v>0</v>
      </c>
      <c r="BL178" s="74" t="s">
        <v>114</v>
      </c>
      <c r="BM178" s="162" t="s">
        <v>337</v>
      </c>
    </row>
    <row r="179" spans="2:65" s="80" customFormat="1" ht="6.95" customHeight="1">
      <c r="B179" s="105"/>
      <c r="C179" s="106"/>
      <c r="D179" s="106"/>
      <c r="E179" s="106"/>
      <c r="F179" s="106"/>
      <c r="G179" s="106"/>
      <c r="H179" s="106"/>
      <c r="I179" s="106"/>
      <c r="J179" s="106"/>
      <c r="K179" s="106"/>
      <c r="L179" s="81"/>
    </row>
  </sheetData>
  <autoFilter ref="C117:K178"/>
  <mergeCells count="5">
    <mergeCell ref="L2:V2"/>
    <mergeCell ref="E7:H7"/>
    <mergeCell ref="E25:H25"/>
    <mergeCell ref="E85:H85"/>
    <mergeCell ref="E110:H110"/>
  </mergeCells>
  <pageMargins left="0.39374999999999999" right="0.39374999999999999" top="0.39374999999999999" bottom="0.39374999999999999" header="0.511811023622047" footer="0"/>
  <pageSetup paperSize="9" fitToHeight="100" orientation="portrait" horizontalDpi="300" verticalDpi="300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VP50058K - GYGR Přel...</vt:lpstr>
      <vt:lpstr>'Rekapitulace stavby'!Názvy_tisku</vt:lpstr>
      <vt:lpstr>'VP50058K - GYGR Přel...'!Názvy_tisku</vt:lpstr>
      <vt:lpstr>'Rekapitulace stavby'!Oblast_tisku</vt:lpstr>
      <vt:lpstr>'VP50058K - GYGR Přel...'!Oblast_tisku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Spravce</cp:lastModifiedBy>
  <cp:revision>1</cp:revision>
  <cp:lastPrinted>2026-09-21T11:47:32Z</cp:lastPrinted>
  <dcterms:created xsi:type="dcterms:W3CDTF">2026-09-21T09:19:53Z</dcterms:created>
  <dcterms:modified xsi:type="dcterms:W3CDTF">2026-10-01T07:55:24Z</dcterms:modified>
  <dc:language>cs-CZ</dc:language>
</cp:coreProperties>
</file>